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11340" windowHeight="6555" tabRatio="922" firstSheet="26" activeTab="40"/>
  </bookViews>
  <sheets>
    <sheet name="1" sheetId="113" r:id="rId1"/>
    <sheet name="УЧАСТНИКИ" sheetId="1" r:id="rId2"/>
    <sheet name="100М" sheetId="257" state="hidden" r:id="rId3"/>
    <sheet name="100м Ф" sheetId="100" state="hidden" r:id="rId4"/>
    <sheet name="И 100" sheetId="40" r:id="rId5"/>
    <sheet name="110 СБ" sheetId="252" state="hidden" r:id="rId6"/>
    <sheet name="110 СБ Ф" sheetId="127" state="hidden" r:id="rId7"/>
    <sheet name="И 110 СБ" sheetId="281" r:id="rId8"/>
    <sheet name="200м" sheetId="146" state="hidden" r:id="rId9"/>
    <sheet name="200м (2)" sheetId="332" r:id="rId10"/>
    <sheet name="200М Ф" sheetId="148" r:id="rId11"/>
    <sheet name="И 200м" sheetId="147" r:id="rId12"/>
    <sheet name="400м" sheetId="143" state="hidden" r:id="rId13"/>
    <sheet name="И 400" sheetId="76" r:id="rId14"/>
    <sheet name="400 СБ" sheetId="318" state="hidden" r:id="rId15"/>
    <sheet name="И 400СБ" sheetId="321" r:id="rId16"/>
    <sheet name="800м" sheetId="121" state="hidden" r:id="rId17"/>
    <sheet name="И 800М" sheetId="288" r:id="rId18"/>
    <sheet name="1500 М" sheetId="324" state="hidden" r:id="rId19"/>
    <sheet name="И 1500М" sheetId="279" r:id="rId20"/>
    <sheet name="3000 М" sheetId="145" r:id="rId21"/>
    <sheet name="И 3000" sheetId="323" r:id="rId22"/>
    <sheet name="5000 М" sheetId="325" r:id="rId23"/>
    <sheet name="И 5000" sheetId="326" r:id="rId24"/>
    <sheet name="4х100" sheetId="328" state="hidden" r:id="rId25"/>
    <sheet name="И 4х100" sheetId="162" r:id="rId26"/>
    <sheet name="4х400" sheetId="330" r:id="rId27"/>
    <sheet name="И 4х400" sheetId="331" r:id="rId28"/>
    <sheet name="3000 СП" sheetId="305" r:id="rId29"/>
    <sheet name="И 3000 СП" sheetId="315" r:id="rId30"/>
    <sheet name="ДЛИНА" sheetId="311" state="hidden" r:id="rId31"/>
    <sheet name="ПРИЗЕРЫ" sheetId="222" r:id="rId32"/>
    <sheet name="ДЛИНА И" sheetId="290" r:id="rId33"/>
    <sheet name="ВЫСОТА" sheetId="260" r:id="rId34"/>
    <sheet name="ВЫСОТА И" sheetId="203" r:id="rId35"/>
    <sheet name="ШЕСТ" sheetId="312" state="hidden" r:id="rId36"/>
    <sheet name="ШЕСТ И" sheetId="316" r:id="rId37"/>
    <sheet name="ТРОЙНОЙ" sheetId="319" state="hidden" r:id="rId38"/>
    <sheet name="ТРОЙНОЙ И" sheetId="322" r:id="rId39"/>
    <sheet name="КОПЬЕ" sheetId="308" r:id="rId40"/>
    <sheet name="КОПЬЕ И" sheetId="320" r:id="rId41"/>
    <sheet name="ДИСК" sheetId="310" state="hidden" r:id="rId42"/>
    <sheet name="ДИСК И" sheetId="317" r:id="rId43"/>
    <sheet name="МОЛОТ" sheetId="298" state="hidden" r:id="rId44"/>
    <sheet name="МОЛОТ И" sheetId="201" r:id="rId45"/>
    <sheet name="ЯДРО" sheetId="259" state="hidden" r:id="rId46"/>
    <sheet name="ЯДРО И" sheetId="265" r:id="rId47"/>
    <sheet name="10-борье И" sheetId="302" r:id="rId48"/>
  </sheets>
  <definedNames>
    <definedName name="_xlnm._FilterDatabase" localSheetId="2" hidden="1">'100М'!$A$9:$L$130</definedName>
    <definedName name="_xlnm._FilterDatabase" localSheetId="5" hidden="1">'110 СБ'!$A$9:$L$49</definedName>
    <definedName name="_xlnm._FilterDatabase" localSheetId="18" hidden="1">'1500 М'!$A$8:$M$46</definedName>
    <definedName name="_xlnm._FilterDatabase" localSheetId="8" hidden="1">'200м'!$A$8:$M$105</definedName>
    <definedName name="_xlnm._FilterDatabase" localSheetId="9" hidden="1">'200м (2)'!$A$8:$M$105</definedName>
    <definedName name="_xlnm._FilterDatabase" localSheetId="20" hidden="1">'3000 М'!$A$8:$M$53</definedName>
    <definedName name="_xlnm._FilterDatabase" localSheetId="28" hidden="1">'3000 СП'!$A$9:$M$50</definedName>
    <definedName name="_xlnm._FilterDatabase" localSheetId="14" hidden="1">'400 СБ'!$A$8:$M$242</definedName>
    <definedName name="_xlnm._FilterDatabase" localSheetId="12" hidden="1">'400м'!$A$8:$M$252</definedName>
    <definedName name="_xlnm._FilterDatabase" localSheetId="22" hidden="1">'5000 М'!$A$8:$M$53</definedName>
    <definedName name="_xlnm._FilterDatabase" localSheetId="42" hidden="1">'ДИСК И'!$A$11:$AG$16</definedName>
    <definedName name="_xlnm._FilterDatabase" localSheetId="31" hidden="1">ПРИЗЕРЫ!$A$4:$I$16</definedName>
    <definedName name="_xlnm._FilterDatabase" localSheetId="1" hidden="1">УЧАСТНИКИ!$A$1:$K$118</definedName>
    <definedName name="CUMM" localSheetId="2">'100М'!#REF!</definedName>
    <definedName name="CUMM" localSheetId="5">'110 СБ'!#REF!</definedName>
    <definedName name="CUMM" localSheetId="18">'1500 М'!#REF!</definedName>
    <definedName name="CUMM" localSheetId="8">'200м'!#REF!</definedName>
    <definedName name="CUMM" localSheetId="9">'200м (2)'!#REF!</definedName>
    <definedName name="CUMM" localSheetId="10">#REF!</definedName>
    <definedName name="CUMM" localSheetId="20">'3000 М'!#REF!</definedName>
    <definedName name="CUMM" localSheetId="28">'3000 СП'!#REF!</definedName>
    <definedName name="CUMM" localSheetId="14">'400 СБ'!#REF!</definedName>
    <definedName name="CUMM" localSheetId="12">'400м'!#REF!</definedName>
    <definedName name="CUMM" localSheetId="24">#REF!</definedName>
    <definedName name="CUMM" localSheetId="26">#REF!</definedName>
    <definedName name="CUMM" localSheetId="22">'5000 М'!#REF!</definedName>
    <definedName name="CUMM" localSheetId="16">'800м'!#REF!</definedName>
    <definedName name="CUMM" localSheetId="33">#REF!</definedName>
    <definedName name="CUMM" localSheetId="34">#REF!</definedName>
    <definedName name="CUMM" localSheetId="41">#REF!</definedName>
    <definedName name="CUMM" localSheetId="42">#REF!</definedName>
    <definedName name="CUMM" localSheetId="30">#REF!</definedName>
    <definedName name="CUMM" localSheetId="32">#REF!</definedName>
    <definedName name="CUMM" localSheetId="7">#REF!</definedName>
    <definedName name="CUMM" localSheetId="19">#REF!</definedName>
    <definedName name="CUMM" localSheetId="11">#REF!</definedName>
    <definedName name="CUMM" localSheetId="21">#REF!</definedName>
    <definedName name="CUMM" localSheetId="29">#REF!</definedName>
    <definedName name="CUMM" localSheetId="15">#REF!</definedName>
    <definedName name="CUMM" localSheetId="25">#REF!</definedName>
    <definedName name="CUMM" localSheetId="27">#REF!</definedName>
    <definedName name="CUMM" localSheetId="23">#REF!</definedName>
    <definedName name="CUMM" localSheetId="17">#REF!</definedName>
    <definedName name="CUMM" localSheetId="39">#REF!</definedName>
    <definedName name="CUMM" localSheetId="40">#REF!</definedName>
    <definedName name="CUMM" localSheetId="43">#REF!</definedName>
    <definedName name="CUMM" localSheetId="44">#REF!</definedName>
    <definedName name="CUMM" localSheetId="37">#REF!</definedName>
    <definedName name="CUMM" localSheetId="38">#REF!</definedName>
    <definedName name="CUMM" localSheetId="35">#REF!</definedName>
    <definedName name="CUMM" localSheetId="36">#REF!</definedName>
    <definedName name="CUMM" localSheetId="45">#REF!</definedName>
    <definedName name="CUMM" localSheetId="46">#REF!</definedName>
    <definedName name="CUMM">#REF!</definedName>
    <definedName name="d_1">'1'!$A$1</definedName>
    <definedName name="d_2">'1'!$A$2</definedName>
    <definedName name="d_3">'1'!$A$3</definedName>
    <definedName name="d_4">'1'!$A$4</definedName>
    <definedName name="d_5">'1'!$A$5</definedName>
    <definedName name="d_6">'1'!$A$6</definedName>
    <definedName name="d_7">'1'!$A$7</definedName>
    <definedName name="d_8">'1'!$A$8</definedName>
    <definedName name="date_1">'1'!$A$1</definedName>
    <definedName name="Name_1">'1'!$A$9</definedName>
    <definedName name="Name_10">'1'!$A$18</definedName>
    <definedName name="Name_2">'1'!$A$10</definedName>
    <definedName name="Name_3">'1'!$A$11</definedName>
    <definedName name="Name_4">'1'!$A$12</definedName>
    <definedName name="Name_5">'1'!$A$12</definedName>
    <definedName name="Name_6">'1'!$A$13</definedName>
    <definedName name="Name_7">'1'!$A$15</definedName>
    <definedName name="Name_8">'1'!$A$16</definedName>
    <definedName name="Name_9">'1'!$A$17</definedName>
    <definedName name="OLE_LINK1" localSheetId="1">УЧАСТНИКИ!#REF!</definedName>
    <definedName name="Tit_1">'1'!$A$9</definedName>
    <definedName name="Z_B28A55F2_F506_44F5_8B45_C06C81F4E83D_.wvu.Rows" localSheetId="33" hidden="1">ВЫСОТА!#REF!</definedName>
    <definedName name="Z_B28A55F2_F506_44F5_8B45_C06C81F4E83D_.wvu.Rows" localSheetId="34" hidden="1">'ВЫСОТА И'!#REF!</definedName>
    <definedName name="Z_B28A55F2_F506_44F5_8B45_C06C81F4E83D_.wvu.Rows" localSheetId="41" hidden="1">ДИСК!#REF!</definedName>
    <definedName name="Z_B28A55F2_F506_44F5_8B45_C06C81F4E83D_.wvu.Rows" localSheetId="42" hidden="1">'ДИСК И'!#REF!</definedName>
    <definedName name="Z_B28A55F2_F506_44F5_8B45_C06C81F4E83D_.wvu.Rows" localSheetId="30" hidden="1">ДЛИНА!#REF!</definedName>
    <definedName name="Z_B28A55F2_F506_44F5_8B45_C06C81F4E83D_.wvu.Rows" localSheetId="32" hidden="1">'ДЛИНА И'!#REF!</definedName>
    <definedName name="Z_B28A55F2_F506_44F5_8B45_C06C81F4E83D_.wvu.Rows" localSheetId="4" hidden="1">'И 100'!#REF!</definedName>
    <definedName name="Z_B28A55F2_F506_44F5_8B45_C06C81F4E83D_.wvu.Rows" localSheetId="7" hidden="1">'И 110 СБ'!#REF!</definedName>
    <definedName name="Z_B28A55F2_F506_44F5_8B45_C06C81F4E83D_.wvu.Rows" localSheetId="19" hidden="1">'И 1500М'!#REF!</definedName>
    <definedName name="Z_B28A55F2_F506_44F5_8B45_C06C81F4E83D_.wvu.Rows" localSheetId="11" hidden="1">'И 200м'!#REF!</definedName>
    <definedName name="Z_B28A55F2_F506_44F5_8B45_C06C81F4E83D_.wvu.Rows" localSheetId="21" hidden="1">'И 3000'!#REF!</definedName>
    <definedName name="Z_B28A55F2_F506_44F5_8B45_C06C81F4E83D_.wvu.Rows" localSheetId="29" hidden="1">'И 3000 СП'!#REF!</definedName>
    <definedName name="Z_B28A55F2_F506_44F5_8B45_C06C81F4E83D_.wvu.Rows" localSheetId="13" hidden="1">'И 400'!#REF!</definedName>
    <definedName name="Z_B28A55F2_F506_44F5_8B45_C06C81F4E83D_.wvu.Rows" localSheetId="15" hidden="1">'И 400СБ'!#REF!</definedName>
    <definedName name="Z_B28A55F2_F506_44F5_8B45_C06C81F4E83D_.wvu.Rows" localSheetId="25" hidden="1">'И 4х100'!#REF!</definedName>
    <definedName name="Z_B28A55F2_F506_44F5_8B45_C06C81F4E83D_.wvu.Rows" localSheetId="27" hidden="1">'И 4х400'!#REF!</definedName>
    <definedName name="Z_B28A55F2_F506_44F5_8B45_C06C81F4E83D_.wvu.Rows" localSheetId="23" hidden="1">'И 5000'!#REF!</definedName>
    <definedName name="Z_B28A55F2_F506_44F5_8B45_C06C81F4E83D_.wvu.Rows" localSheetId="17" hidden="1">'И 800М'!#REF!</definedName>
    <definedName name="Z_B28A55F2_F506_44F5_8B45_C06C81F4E83D_.wvu.Rows" localSheetId="39" hidden="1">КОПЬЕ!#REF!</definedName>
    <definedName name="Z_B28A55F2_F506_44F5_8B45_C06C81F4E83D_.wvu.Rows" localSheetId="40" hidden="1">'КОПЬЕ И'!#REF!</definedName>
    <definedName name="Z_B28A55F2_F506_44F5_8B45_C06C81F4E83D_.wvu.Rows" localSheetId="43" hidden="1">МОЛОТ!#REF!</definedName>
    <definedName name="Z_B28A55F2_F506_44F5_8B45_C06C81F4E83D_.wvu.Rows" localSheetId="44" hidden="1">'МОЛОТ И'!#REF!</definedName>
    <definedName name="Z_B28A55F2_F506_44F5_8B45_C06C81F4E83D_.wvu.Rows" localSheetId="37" hidden="1">ТРОЙНОЙ!#REF!</definedName>
    <definedName name="Z_B28A55F2_F506_44F5_8B45_C06C81F4E83D_.wvu.Rows" localSheetId="38" hidden="1">'ТРОЙНОЙ И'!#REF!</definedName>
    <definedName name="Z_B28A55F2_F506_44F5_8B45_C06C81F4E83D_.wvu.Rows" localSheetId="35" hidden="1">ШЕСТ!#REF!</definedName>
    <definedName name="Z_B28A55F2_F506_44F5_8B45_C06C81F4E83D_.wvu.Rows" localSheetId="36" hidden="1">'ШЕСТ И'!#REF!</definedName>
    <definedName name="Z_B28A55F2_F506_44F5_8B45_C06C81F4E83D_.wvu.Rows" localSheetId="45" hidden="1">ЯДРО!#REF!</definedName>
    <definedName name="Z_B28A55F2_F506_44F5_8B45_C06C81F4E83D_.wvu.Rows" localSheetId="46" hidden="1">'ЯДРО И'!#REF!</definedName>
    <definedName name="_xlnm.Print_Titles" localSheetId="2">'100М'!$5:$7</definedName>
    <definedName name="_xlnm.Print_Titles" localSheetId="5">'110 СБ'!$5:$7</definedName>
    <definedName name="_xlnm.Print_Titles" localSheetId="18">'1500 М'!$5:$7</definedName>
    <definedName name="_xlnm.Print_Titles" localSheetId="8">'200м'!$5:$7</definedName>
    <definedName name="_xlnm.Print_Titles" localSheetId="9">'200м (2)'!$5:$7</definedName>
    <definedName name="_xlnm.Print_Titles" localSheetId="20">'3000 М'!$5:$7</definedName>
    <definedName name="_xlnm.Print_Titles" localSheetId="28">'3000 СП'!$5:$7</definedName>
    <definedName name="_xlnm.Print_Titles" localSheetId="14">'400 СБ'!$5:$7</definedName>
    <definedName name="_xlnm.Print_Titles" localSheetId="12">'400м'!$5:$7</definedName>
    <definedName name="_xlnm.Print_Titles" localSheetId="24">'4х100'!$7:$8</definedName>
    <definedName name="_xlnm.Print_Titles" localSheetId="26">'4х400'!$7:$8</definedName>
    <definedName name="_xlnm.Print_Titles" localSheetId="22">'5000 М'!$5:$7</definedName>
    <definedName name="_xlnm.Print_Titles" localSheetId="16">'800м'!$5:$7</definedName>
    <definedName name="_xlnm.Print_Titles" localSheetId="33">ВЫСОТА!$5:$8</definedName>
    <definedName name="_xlnm.Print_Titles" localSheetId="34">'ВЫСОТА И'!$6:$9</definedName>
    <definedName name="_xlnm.Print_Titles" localSheetId="41">ДИСК!$5:$8</definedName>
    <definedName name="_xlnm.Print_Titles" localSheetId="42">'ДИСК И'!$6:$9</definedName>
    <definedName name="_xlnm.Print_Titles" localSheetId="30">ДЛИНА!$5:$8</definedName>
    <definedName name="_xlnm.Print_Titles" localSheetId="32">'ДЛИНА И'!$6:$9</definedName>
    <definedName name="_xlnm.Print_Titles" localSheetId="4">'И 100'!$4:$9</definedName>
    <definedName name="_xlnm.Print_Titles" localSheetId="7">'И 110 СБ'!$3:$9</definedName>
    <definedName name="_xlnm.Print_Titles" localSheetId="19">'И 1500М'!$4:$9</definedName>
    <definedName name="_xlnm.Print_Titles" localSheetId="11">'И 200м'!$4:$10</definedName>
    <definedName name="_xlnm.Print_Titles" localSheetId="21">'И 3000'!$4:$9</definedName>
    <definedName name="_xlnm.Print_Titles" localSheetId="29">'И 3000 СП'!$4:$9</definedName>
    <definedName name="_xlnm.Print_Titles" localSheetId="13">'И 400'!$4:$9</definedName>
    <definedName name="_xlnm.Print_Titles" localSheetId="15">'И 400СБ'!$4:$9</definedName>
    <definedName name="_xlnm.Print_Titles" localSheetId="25">'И 4х100'!$4:$8</definedName>
    <definedName name="_xlnm.Print_Titles" localSheetId="27">'И 4х400'!$4:$8</definedName>
    <definedName name="_xlnm.Print_Titles" localSheetId="23">'И 5000'!$4:$9</definedName>
    <definedName name="_xlnm.Print_Titles" localSheetId="17">'И 800М'!$4:$9</definedName>
    <definedName name="_xlnm.Print_Titles" localSheetId="39">КОПЬЕ!$6:$9</definedName>
    <definedName name="_xlnm.Print_Titles" localSheetId="40">'КОПЬЕ И'!$6:$9</definedName>
    <definedName name="_xlnm.Print_Titles" localSheetId="43">МОЛОТ!$6:$9</definedName>
    <definedName name="_xlnm.Print_Titles" localSheetId="44">'МОЛОТ И'!$6:$9</definedName>
    <definedName name="_xlnm.Print_Titles" localSheetId="31">ПРИЗЕРЫ!$2:$4</definedName>
    <definedName name="_xlnm.Print_Titles" localSheetId="37">ТРОЙНОЙ!$5:$8</definedName>
    <definedName name="_xlnm.Print_Titles" localSheetId="38">'ТРОЙНОЙ И'!$6:$9</definedName>
    <definedName name="_xlnm.Print_Titles" localSheetId="35">ШЕСТ!$5:$8</definedName>
    <definedName name="_xlnm.Print_Titles" localSheetId="36">'ШЕСТ И'!$5:$8</definedName>
    <definedName name="_xlnm.Print_Titles" localSheetId="45">ЯДРО!$6:$9</definedName>
    <definedName name="_xlnm.Print_Titles" localSheetId="46">'ЯДРО И'!$6:$9</definedName>
    <definedName name="_xlnm.Print_Area" localSheetId="2">'100М'!$A$1:$J$130</definedName>
    <definedName name="_xlnm.Print_Area" localSheetId="3">'100м Ф'!$A$1:$L$19</definedName>
    <definedName name="_xlnm.Print_Area" localSheetId="5">'110 СБ'!$A$1:$J$51</definedName>
    <definedName name="_xlnm.Print_Area" localSheetId="6">'110 СБ Ф'!$A$1:$L$22</definedName>
    <definedName name="_xlnm.Print_Area" localSheetId="18">'1500 М'!$A$1:$J$48</definedName>
    <definedName name="_xlnm.Print_Area" localSheetId="8">'200м'!$A$1:$J$122</definedName>
    <definedName name="_xlnm.Print_Area" localSheetId="9">'200м (2)'!$A$1:$J$122</definedName>
    <definedName name="_xlnm.Print_Area" localSheetId="10">'200М Ф'!$A$1:$L$20</definedName>
    <definedName name="_xlnm.Print_Area" localSheetId="20">'3000 М'!$A$1:$J$55</definedName>
    <definedName name="_xlnm.Print_Area" localSheetId="28">'3000 СП'!$A$1:$J$53</definedName>
    <definedName name="_xlnm.Print_Area" localSheetId="14">'400 СБ'!$A$1:$J$244</definedName>
    <definedName name="_xlnm.Print_Area" localSheetId="12">'400м'!$A$1:$J$254</definedName>
    <definedName name="_xlnm.Print_Area" localSheetId="24">'4х100'!$A$1:$I$41</definedName>
    <definedName name="_xlnm.Print_Area" localSheetId="26">'4х400'!$A$1:$I$41</definedName>
    <definedName name="_xlnm.Print_Area" localSheetId="22">'5000 М'!$A$1:$J$55</definedName>
    <definedName name="_xlnm.Print_Area" localSheetId="16">'800м'!$A$1:$J$50</definedName>
    <definedName name="_xlnm.Print_Area" localSheetId="33">ВЫСОТА!$A$1:$Z$21</definedName>
    <definedName name="_xlnm.Print_Area" localSheetId="34">'ВЫСОТА И'!$A$1:$AG$19</definedName>
    <definedName name="_xlnm.Print_Area" localSheetId="41">ДИСК!$A$1:$Q$40</definedName>
    <definedName name="_xlnm.Print_Area" localSheetId="42">'ДИСК И'!$A$1:$S$19</definedName>
    <definedName name="_xlnm.Print_Area" localSheetId="30">ДЛИНА!$A$1:$Q$42</definedName>
    <definedName name="_xlnm.Print_Area" localSheetId="32">'ДЛИНА И'!$A$1:$S$21</definedName>
    <definedName name="_xlnm.Print_Area" localSheetId="4">'И 100'!$A$1:$L$26</definedName>
    <definedName name="_xlnm.Print_Area" localSheetId="7">'И 110 СБ'!$A$1:$L$12</definedName>
    <definedName name="_xlnm.Print_Area" localSheetId="19">'И 1500М'!$A$1:$M$32</definedName>
    <definedName name="_xlnm.Print_Area" localSheetId="11">'И 200м'!$A$1:$L$27</definedName>
    <definedName name="_xlnm.Print_Area" localSheetId="21">'И 3000'!$A$1:$M$50</definedName>
    <definedName name="_xlnm.Print_Area" localSheetId="29">'И 3000 СП'!$A$1:$M$11</definedName>
    <definedName name="_xlnm.Print_Area" localSheetId="13">'И 400'!$A$1:$M$34</definedName>
    <definedName name="_xlnm.Print_Area" localSheetId="15">'И 400СБ'!$A$1:$M$17</definedName>
    <definedName name="_xlnm.Print_Area" localSheetId="25">'И 4х100'!$A$1:$K$18</definedName>
    <definedName name="_xlnm.Print_Area" localSheetId="27">'И 4х400'!$A$1:$K$13</definedName>
    <definedName name="_xlnm.Print_Area" localSheetId="23">'И 5000'!$A$1:$M$23</definedName>
    <definedName name="_xlnm.Print_Area" localSheetId="17">'И 800М'!$A$1:$M$36</definedName>
    <definedName name="_xlnm.Print_Area" localSheetId="39">КОПЬЕ!$A$1:$Q$37</definedName>
    <definedName name="_xlnm.Print_Area" localSheetId="40">'КОПЬЕ И'!$A$1:$S$18</definedName>
    <definedName name="_xlnm.Print_Area" localSheetId="43">МОЛОТ!$A$1:$Q$40</definedName>
    <definedName name="_xlnm.Print_Area" localSheetId="44">'МОЛОТ И'!$A$1:$S$13</definedName>
    <definedName name="_xlnm.Print_Area" localSheetId="31">ПРИЗЕРЫ!$A$1:$J$242</definedName>
    <definedName name="_xlnm.Print_Area" localSheetId="37">ТРОЙНОЙ!$A$1:$Q$38</definedName>
    <definedName name="_xlnm.Print_Area" localSheetId="38">'ТРОЙНОЙ И'!$A$1:$S$18</definedName>
    <definedName name="_xlnm.Print_Area" localSheetId="1">УЧАСТНИКИ!$A$1:$K$100</definedName>
    <definedName name="_xlnm.Print_Area" localSheetId="35">ШЕСТ!$A$1:$Z$26</definedName>
    <definedName name="_xlnm.Print_Area" localSheetId="36">'ШЕСТ И'!$A$1:$AG$21</definedName>
    <definedName name="_xlnm.Print_Area" localSheetId="45">ЯДРО!$A$1:$Q$40</definedName>
    <definedName name="_xlnm.Print_Area" localSheetId="46">'ЯДРО И'!$A$1:$S$20</definedName>
    <definedName name="П" localSheetId="2">'100М'!#REF!</definedName>
    <definedName name="П" localSheetId="5">'110 СБ'!#REF!</definedName>
    <definedName name="П" localSheetId="18">#REF!</definedName>
    <definedName name="П" localSheetId="9">#REF!</definedName>
    <definedName name="П" localSheetId="28">#REF!</definedName>
    <definedName name="П" localSheetId="14">#REF!</definedName>
    <definedName name="П" localSheetId="24">#REF!</definedName>
    <definedName name="П" localSheetId="26">#REF!</definedName>
    <definedName name="П" localSheetId="22">#REF!</definedName>
    <definedName name="П" localSheetId="33">#REF!</definedName>
    <definedName name="П" localSheetId="34">#REF!</definedName>
    <definedName name="П" localSheetId="41">#REF!</definedName>
    <definedName name="П" localSheetId="42">#REF!</definedName>
    <definedName name="П" localSheetId="30">#REF!</definedName>
    <definedName name="П" localSheetId="32">#REF!</definedName>
    <definedName name="П" localSheetId="7">#REF!</definedName>
    <definedName name="П" localSheetId="19">#REF!</definedName>
    <definedName name="П" localSheetId="21">#REF!</definedName>
    <definedName name="П" localSheetId="29">#REF!</definedName>
    <definedName name="П" localSheetId="15">#REF!</definedName>
    <definedName name="П" localSheetId="25">#REF!</definedName>
    <definedName name="П" localSheetId="27">#REF!</definedName>
    <definedName name="П" localSheetId="23">#REF!</definedName>
    <definedName name="П" localSheetId="17">#REF!</definedName>
    <definedName name="П" localSheetId="39">#REF!</definedName>
    <definedName name="П" localSheetId="40">#REF!</definedName>
    <definedName name="П" localSheetId="43">#REF!</definedName>
    <definedName name="П" localSheetId="44">#REF!</definedName>
    <definedName name="П" localSheetId="37">#REF!</definedName>
    <definedName name="П" localSheetId="38">#REF!</definedName>
    <definedName name="П" localSheetId="35">#REF!</definedName>
    <definedName name="П" localSheetId="36">#REF!</definedName>
    <definedName name="П" localSheetId="45">#REF!</definedName>
    <definedName name="П" localSheetId="46">#REF!</definedName>
    <definedName name="П">#REF!</definedName>
  </definedNames>
  <calcPr calcId="145621" calcMode="autoNoTable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</workbook>
</file>

<file path=xl/calcChain.xml><?xml version="1.0" encoding="utf-8"?>
<calcChain xmlns="http://schemas.openxmlformats.org/spreadsheetml/2006/main">
  <c r="Q18" i="320" l="1"/>
  <c r="O11" i="320"/>
  <c r="O12" i="320"/>
  <c r="O18" i="320"/>
  <c r="O16" i="320"/>
  <c r="O19" i="320"/>
  <c r="O20" i="320"/>
  <c r="O21" i="320"/>
  <c r="O22" i="320"/>
  <c r="Q11" i="320"/>
  <c r="Q13" i="320"/>
  <c r="Q15" i="320"/>
  <c r="Q17" i="320"/>
  <c r="Q12" i="320"/>
  <c r="Q16" i="320"/>
  <c r="Q19" i="320"/>
  <c r="Q20" i="320"/>
  <c r="Q21" i="320"/>
  <c r="Q22" i="320"/>
  <c r="Q13" i="317"/>
  <c r="O15" i="317"/>
  <c r="O19" i="317"/>
  <c r="O13" i="317"/>
  <c r="B22" i="330"/>
  <c r="C22" i="330"/>
  <c r="D22" i="330"/>
  <c r="E22" i="330"/>
  <c r="F22" i="330"/>
  <c r="G22" i="330"/>
  <c r="S7" i="322"/>
  <c r="B30" i="288"/>
  <c r="C30" i="288"/>
  <c r="D30" i="288"/>
  <c r="E30" i="288"/>
  <c r="F30" i="288"/>
  <c r="G30" i="288"/>
  <c r="H30" i="288"/>
  <c r="K30" i="288"/>
  <c r="M30" i="288"/>
  <c r="K20" i="288"/>
  <c r="K34" i="288"/>
  <c r="K23" i="288"/>
  <c r="K21" i="288"/>
  <c r="K36" i="288"/>
  <c r="K32" i="288"/>
  <c r="K25" i="288"/>
  <c r="K31" i="288"/>
  <c r="K24" i="288"/>
  <c r="K29" i="288"/>
  <c r="K18" i="288"/>
  <c r="K22" i="288"/>
  <c r="K17" i="288"/>
  <c r="K19" i="288"/>
  <c r="K15" i="288"/>
  <c r="K33" i="288"/>
  <c r="K13" i="288"/>
  <c r="K16" i="288"/>
  <c r="K28" i="288"/>
  <c r="K12" i="288"/>
  <c r="K27" i="288"/>
  <c r="K26" i="288"/>
  <c r="K11" i="288"/>
  <c r="K14" i="288"/>
  <c r="B14" i="288"/>
  <c r="C14" i="288"/>
  <c r="D14" i="288"/>
  <c r="E14" i="288"/>
  <c r="F14" i="288"/>
  <c r="G14" i="288"/>
  <c r="H14" i="288"/>
  <c r="M14" i="288"/>
  <c r="E116" i="332"/>
  <c r="D116" i="332"/>
  <c r="C116" i="332"/>
  <c r="B116" i="332"/>
  <c r="E115" i="332"/>
  <c r="D115" i="332"/>
  <c r="C115" i="332"/>
  <c r="B115" i="332"/>
  <c r="E114" i="332"/>
  <c r="D114" i="332"/>
  <c r="C114" i="332"/>
  <c r="B114" i="332"/>
  <c r="E111" i="332"/>
  <c r="D111" i="332"/>
  <c r="C111" i="332"/>
  <c r="B111" i="332"/>
  <c r="E110" i="332"/>
  <c r="D110" i="332"/>
  <c r="C110" i="332"/>
  <c r="B110" i="332"/>
  <c r="E109" i="332"/>
  <c r="D109" i="332"/>
  <c r="C109" i="332"/>
  <c r="B109" i="332"/>
  <c r="E108" i="332"/>
  <c r="D108" i="332"/>
  <c r="C108" i="332"/>
  <c r="B108" i="332"/>
  <c r="E107" i="332"/>
  <c r="D107" i="332"/>
  <c r="C107" i="332"/>
  <c r="B107" i="332"/>
  <c r="E105" i="332"/>
  <c r="D105" i="332"/>
  <c r="C105" i="332"/>
  <c r="B105" i="332"/>
  <c r="E104" i="332"/>
  <c r="D104" i="332"/>
  <c r="C104" i="332"/>
  <c r="B104" i="332"/>
  <c r="E103" i="332"/>
  <c r="D103" i="332"/>
  <c r="C103" i="332"/>
  <c r="B103" i="332"/>
  <c r="E102" i="332"/>
  <c r="D102" i="332"/>
  <c r="C102" i="332"/>
  <c r="B102" i="332"/>
  <c r="E101" i="332"/>
  <c r="D101" i="332"/>
  <c r="C101" i="332"/>
  <c r="B101" i="332"/>
  <c r="E99" i="332"/>
  <c r="D99" i="332"/>
  <c r="C99" i="332"/>
  <c r="B99" i="332"/>
  <c r="E98" i="332"/>
  <c r="D98" i="332"/>
  <c r="C98" i="332"/>
  <c r="B98" i="332"/>
  <c r="E97" i="332"/>
  <c r="D97" i="332"/>
  <c r="C97" i="332"/>
  <c r="B97" i="332"/>
  <c r="E96" i="332"/>
  <c r="D96" i="332"/>
  <c r="C96" i="332"/>
  <c r="B96" i="332"/>
  <c r="E95" i="332"/>
  <c r="D95" i="332"/>
  <c r="C95" i="332"/>
  <c r="B95" i="332"/>
  <c r="E93" i="332"/>
  <c r="D93" i="332"/>
  <c r="C93" i="332"/>
  <c r="B93" i="332"/>
  <c r="E92" i="332"/>
  <c r="D92" i="332"/>
  <c r="C92" i="332"/>
  <c r="B92" i="332"/>
  <c r="E91" i="332"/>
  <c r="D91" i="332"/>
  <c r="C91" i="332"/>
  <c r="B91" i="332"/>
  <c r="E90" i="332"/>
  <c r="D90" i="332"/>
  <c r="C90" i="332"/>
  <c r="B90" i="332"/>
  <c r="E89" i="332"/>
  <c r="D89" i="332"/>
  <c r="C89" i="332"/>
  <c r="B89" i="332"/>
  <c r="E86" i="332"/>
  <c r="D86" i="332"/>
  <c r="C86" i="332"/>
  <c r="B86" i="332"/>
  <c r="E85" i="332"/>
  <c r="D85" i="332"/>
  <c r="C85" i="332"/>
  <c r="B85" i="332"/>
  <c r="E84" i="332"/>
  <c r="D84" i="332"/>
  <c r="C84" i="332"/>
  <c r="B84" i="332"/>
  <c r="E83" i="332"/>
  <c r="D83" i="332"/>
  <c r="C83" i="332"/>
  <c r="B83" i="332"/>
  <c r="E81" i="332"/>
  <c r="D81" i="332"/>
  <c r="C81" i="332"/>
  <c r="B81" i="332"/>
  <c r="E80" i="332"/>
  <c r="D80" i="332"/>
  <c r="C80" i="332"/>
  <c r="B80" i="332"/>
  <c r="E79" i="332"/>
  <c r="D79" i="332"/>
  <c r="C79" i="332"/>
  <c r="B79" i="332"/>
  <c r="E78" i="332"/>
  <c r="D78" i="332"/>
  <c r="C78" i="332"/>
  <c r="B78" i="332"/>
  <c r="E77" i="332"/>
  <c r="D77" i="332"/>
  <c r="C77" i="332"/>
  <c r="B77" i="332"/>
  <c r="E75" i="332"/>
  <c r="D75" i="332"/>
  <c r="C75" i="332"/>
  <c r="B75" i="332"/>
  <c r="E74" i="332"/>
  <c r="D74" i="332"/>
  <c r="C74" i="332"/>
  <c r="B74" i="332"/>
  <c r="E73" i="332"/>
  <c r="D73" i="332"/>
  <c r="C73" i="332"/>
  <c r="B73" i="332"/>
  <c r="E72" i="332"/>
  <c r="D72" i="332"/>
  <c r="C72" i="332"/>
  <c r="B72" i="332"/>
  <c r="E71" i="332"/>
  <c r="D71" i="332"/>
  <c r="C71" i="332"/>
  <c r="B71" i="332"/>
  <c r="B69" i="332"/>
  <c r="J68" i="332"/>
  <c r="E68" i="332"/>
  <c r="D68" i="332"/>
  <c r="C68" i="332"/>
  <c r="B68" i="332"/>
  <c r="J67" i="332"/>
  <c r="E67" i="332"/>
  <c r="D67" i="332"/>
  <c r="C67" i="332"/>
  <c r="B67" i="332"/>
  <c r="J66" i="332"/>
  <c r="E66" i="332"/>
  <c r="D66" i="332"/>
  <c r="C66" i="332"/>
  <c r="B66" i="332"/>
  <c r="J65" i="332"/>
  <c r="E65" i="332"/>
  <c r="D65" i="332"/>
  <c r="C65" i="332"/>
  <c r="B65" i="332"/>
  <c r="J64" i="332"/>
  <c r="E64" i="332"/>
  <c r="D64" i="332"/>
  <c r="C64" i="332"/>
  <c r="B64" i="332"/>
  <c r="J62" i="332"/>
  <c r="E62" i="332"/>
  <c r="D62" i="332"/>
  <c r="C62" i="332"/>
  <c r="B62" i="332"/>
  <c r="J61" i="332"/>
  <c r="E61" i="332"/>
  <c r="D61" i="332"/>
  <c r="C61" i="332"/>
  <c r="B61" i="332"/>
  <c r="J60" i="332"/>
  <c r="E60" i="332"/>
  <c r="D60" i="332"/>
  <c r="C60" i="332"/>
  <c r="B60" i="332"/>
  <c r="J59" i="332"/>
  <c r="E59" i="332"/>
  <c r="D59" i="332"/>
  <c r="C59" i="332"/>
  <c r="B59" i="332"/>
  <c r="J58" i="332"/>
  <c r="E58" i="332"/>
  <c r="D58" i="332"/>
  <c r="C58" i="332"/>
  <c r="B58" i="332"/>
  <c r="J56" i="332"/>
  <c r="E56" i="332"/>
  <c r="D56" i="332"/>
  <c r="C56" i="332"/>
  <c r="B56" i="332"/>
  <c r="J55" i="332"/>
  <c r="E55" i="332"/>
  <c r="D55" i="332"/>
  <c r="C55" i="332"/>
  <c r="B55" i="332"/>
  <c r="J54" i="332"/>
  <c r="E54" i="332"/>
  <c r="D54" i="332"/>
  <c r="C54" i="332"/>
  <c r="B54" i="332"/>
  <c r="J53" i="332"/>
  <c r="E53" i="332"/>
  <c r="D53" i="332"/>
  <c r="C53" i="332"/>
  <c r="B53" i="332"/>
  <c r="J52" i="332"/>
  <c r="E52" i="332"/>
  <c r="D52" i="332"/>
  <c r="C52" i="332"/>
  <c r="B52" i="332"/>
  <c r="J50" i="332"/>
  <c r="E50" i="332"/>
  <c r="D50" i="332"/>
  <c r="C50" i="332"/>
  <c r="B50" i="332"/>
  <c r="J49" i="332"/>
  <c r="E49" i="332"/>
  <c r="D49" i="332"/>
  <c r="C49" i="332"/>
  <c r="B49" i="332"/>
  <c r="J48" i="332"/>
  <c r="E48" i="332"/>
  <c r="D48" i="332"/>
  <c r="C48" i="332"/>
  <c r="B48" i="332"/>
  <c r="J47" i="332"/>
  <c r="E47" i="332"/>
  <c r="D47" i="332"/>
  <c r="C47" i="332"/>
  <c r="B47" i="332"/>
  <c r="J46" i="332"/>
  <c r="E46" i="332"/>
  <c r="D46" i="332"/>
  <c r="C46" i="332"/>
  <c r="B46" i="332"/>
  <c r="J44" i="332"/>
  <c r="E44" i="332"/>
  <c r="D44" i="332"/>
  <c r="C44" i="332"/>
  <c r="B44" i="332"/>
  <c r="J43" i="332"/>
  <c r="E43" i="332"/>
  <c r="D43" i="332"/>
  <c r="C43" i="332"/>
  <c r="B43" i="332"/>
  <c r="J42" i="332"/>
  <c r="E42" i="332"/>
  <c r="D42" i="332"/>
  <c r="C42" i="332"/>
  <c r="B42" i="332"/>
  <c r="J41" i="332"/>
  <c r="E41" i="332"/>
  <c r="D41" i="332"/>
  <c r="C41" i="332"/>
  <c r="B41" i="332"/>
  <c r="J40" i="332"/>
  <c r="E40" i="332"/>
  <c r="D40" i="332"/>
  <c r="C40" i="332"/>
  <c r="B40" i="332"/>
  <c r="J23" i="332"/>
  <c r="E23" i="332"/>
  <c r="D23" i="332"/>
  <c r="C23" i="332"/>
  <c r="B23" i="332"/>
  <c r="J28" i="332"/>
  <c r="E28" i="332"/>
  <c r="D28" i="332"/>
  <c r="C28" i="332"/>
  <c r="B28" i="332"/>
  <c r="J11" i="332"/>
  <c r="E11" i="332"/>
  <c r="D11" i="332"/>
  <c r="C11" i="332"/>
  <c r="B11" i="332"/>
  <c r="J10" i="332"/>
  <c r="E10" i="332"/>
  <c r="D10" i="332"/>
  <c r="C10" i="332"/>
  <c r="B10" i="332"/>
  <c r="J20" i="332"/>
  <c r="E20" i="332"/>
  <c r="D20" i="332"/>
  <c r="C20" i="332"/>
  <c r="B20" i="332"/>
  <c r="J22" i="332"/>
  <c r="E22" i="332"/>
  <c r="D22" i="332"/>
  <c r="C22" i="332"/>
  <c r="B22" i="332"/>
  <c r="J21" i="332"/>
  <c r="E21" i="332"/>
  <c r="D21" i="332"/>
  <c r="C21" i="332"/>
  <c r="B21" i="332"/>
  <c r="J17" i="332"/>
  <c r="E17" i="332"/>
  <c r="D17" i="332"/>
  <c r="C17" i="332"/>
  <c r="B17" i="332"/>
  <c r="J18" i="332"/>
  <c r="E18" i="332"/>
  <c r="D18" i="332"/>
  <c r="C18" i="332"/>
  <c r="B18" i="332"/>
  <c r="J27" i="332"/>
  <c r="E27" i="332"/>
  <c r="D27" i="332"/>
  <c r="C27" i="332"/>
  <c r="B27" i="332"/>
  <c r="J26" i="332"/>
  <c r="E26" i="332"/>
  <c r="D26" i="332"/>
  <c r="C26" i="332"/>
  <c r="B26" i="332"/>
  <c r="J13" i="332"/>
  <c r="E13" i="332"/>
  <c r="D13" i="332"/>
  <c r="C13" i="332"/>
  <c r="B13" i="332"/>
  <c r="J14" i="332"/>
  <c r="E14" i="332"/>
  <c r="D14" i="332"/>
  <c r="C14" i="332"/>
  <c r="B14" i="332"/>
  <c r="J9" i="332"/>
  <c r="E9" i="332"/>
  <c r="D9" i="332"/>
  <c r="C9" i="332"/>
  <c r="B9" i="332"/>
  <c r="J24" i="332"/>
  <c r="E24" i="332"/>
  <c r="D24" i="332"/>
  <c r="C24" i="332"/>
  <c r="B24" i="332"/>
  <c r="J15" i="332"/>
  <c r="E15" i="332"/>
  <c r="D15" i="332"/>
  <c r="C15" i="332"/>
  <c r="B15" i="332"/>
  <c r="J25" i="332"/>
  <c r="E25" i="332"/>
  <c r="D25" i="332"/>
  <c r="C25" i="332"/>
  <c r="B25" i="332"/>
  <c r="J12" i="332"/>
  <c r="E12" i="332"/>
  <c r="D12" i="332"/>
  <c r="C12" i="332"/>
  <c r="B12" i="332"/>
  <c r="J19" i="332"/>
  <c r="E19" i="332"/>
  <c r="D19" i="332"/>
  <c r="C19" i="332"/>
  <c r="B19" i="332"/>
  <c r="J16" i="332"/>
  <c r="E16" i="332"/>
  <c r="D16" i="332"/>
  <c r="C16" i="332"/>
  <c r="B16" i="332"/>
  <c r="B8" i="332"/>
  <c r="J6" i="332"/>
  <c r="J5" i="332"/>
  <c r="A3" i="332"/>
  <c r="A1" i="332"/>
  <c r="F7" i="331"/>
  <c r="I6" i="330"/>
  <c r="K89" i="331"/>
  <c r="F89" i="331"/>
  <c r="E89" i="331"/>
  <c r="D89" i="331"/>
  <c r="C89" i="331"/>
  <c r="B89" i="331"/>
  <c r="K88" i="331"/>
  <c r="F88" i="331"/>
  <c r="E88" i="331"/>
  <c r="D88" i="331"/>
  <c r="C88" i="331"/>
  <c r="B88" i="331"/>
  <c r="K87" i="331"/>
  <c r="F87" i="331"/>
  <c r="E87" i="331"/>
  <c r="D87" i="331"/>
  <c r="C87" i="331"/>
  <c r="B87" i="331"/>
  <c r="K86" i="331"/>
  <c r="F86" i="331"/>
  <c r="E86" i="331"/>
  <c r="D86" i="331"/>
  <c r="C86" i="331"/>
  <c r="B86" i="331"/>
  <c r="B85" i="331"/>
  <c r="K84" i="331"/>
  <c r="F84" i="331"/>
  <c r="E84" i="331"/>
  <c r="D84" i="331"/>
  <c r="C84" i="331"/>
  <c r="B84" i="331"/>
  <c r="K83" i="331"/>
  <c r="F83" i="331"/>
  <c r="E83" i="331"/>
  <c r="D83" i="331"/>
  <c r="C83" i="331"/>
  <c r="B83" i="331"/>
  <c r="K82" i="331"/>
  <c r="F82" i="331"/>
  <c r="E82" i="331"/>
  <c r="D82" i="331"/>
  <c r="C82" i="331"/>
  <c r="B82" i="331"/>
  <c r="K81" i="331"/>
  <c r="F81" i="331"/>
  <c r="E81" i="331"/>
  <c r="D81" i="331"/>
  <c r="C81" i="331"/>
  <c r="B81" i="331"/>
  <c r="K79" i="331"/>
  <c r="F79" i="331"/>
  <c r="E79" i="331"/>
  <c r="D79" i="331"/>
  <c r="C79" i="331"/>
  <c r="B79" i="331"/>
  <c r="K78" i="331"/>
  <c r="F78" i="331"/>
  <c r="E78" i="331"/>
  <c r="D78" i="331"/>
  <c r="C78" i="331"/>
  <c r="B78" i="331"/>
  <c r="K77" i="331"/>
  <c r="F77" i="331"/>
  <c r="E77" i="331"/>
  <c r="D77" i="331"/>
  <c r="C77" i="331"/>
  <c r="B77" i="331"/>
  <c r="K76" i="331"/>
  <c r="F76" i="331"/>
  <c r="E76" i="331"/>
  <c r="D76" i="331"/>
  <c r="C76" i="331"/>
  <c r="B76" i="331"/>
  <c r="K74" i="331"/>
  <c r="F74" i="331"/>
  <c r="E74" i="331"/>
  <c r="D74" i="331"/>
  <c r="C74" i="331"/>
  <c r="B74" i="331"/>
  <c r="K73" i="331"/>
  <c r="F73" i="331"/>
  <c r="E73" i="331"/>
  <c r="D73" i="331"/>
  <c r="C73" i="331"/>
  <c r="B73" i="331"/>
  <c r="K72" i="331"/>
  <c r="F72" i="331"/>
  <c r="E72" i="331"/>
  <c r="D72" i="331"/>
  <c r="C72" i="331"/>
  <c r="B72" i="331"/>
  <c r="K71" i="331"/>
  <c r="F71" i="331"/>
  <c r="E71" i="331"/>
  <c r="D71" i="331"/>
  <c r="C71" i="331"/>
  <c r="B71" i="331"/>
  <c r="K69" i="331"/>
  <c r="F69" i="331"/>
  <c r="E69" i="331"/>
  <c r="D69" i="331"/>
  <c r="C69" i="331"/>
  <c r="B69" i="331"/>
  <c r="K68" i="331"/>
  <c r="F68" i="331"/>
  <c r="E68" i="331"/>
  <c r="D68" i="331"/>
  <c r="C68" i="331"/>
  <c r="B68" i="331"/>
  <c r="K67" i="331"/>
  <c r="F67" i="331"/>
  <c r="E67" i="331"/>
  <c r="D67" i="331"/>
  <c r="C67" i="331"/>
  <c r="B67" i="331"/>
  <c r="K66" i="331"/>
  <c r="F66" i="331"/>
  <c r="E66" i="331"/>
  <c r="D66" i="331"/>
  <c r="C66" i="331"/>
  <c r="B66" i="331"/>
  <c r="K64" i="331"/>
  <c r="F64" i="331"/>
  <c r="E64" i="331"/>
  <c r="D64" i="331"/>
  <c r="C64" i="331"/>
  <c r="B64" i="331"/>
  <c r="K63" i="331"/>
  <c r="F63" i="331"/>
  <c r="E63" i="331"/>
  <c r="D63" i="331"/>
  <c r="C63" i="331"/>
  <c r="B63" i="331"/>
  <c r="K62" i="331"/>
  <c r="F62" i="331"/>
  <c r="E62" i="331"/>
  <c r="D62" i="331"/>
  <c r="C62" i="331"/>
  <c r="B62" i="331"/>
  <c r="K61" i="331"/>
  <c r="F61" i="331"/>
  <c r="E61" i="331"/>
  <c r="D61" i="331"/>
  <c r="C61" i="331"/>
  <c r="B61" i="331"/>
  <c r="K59" i="331"/>
  <c r="F59" i="331"/>
  <c r="E59" i="331"/>
  <c r="D59" i="331"/>
  <c r="C59" i="331"/>
  <c r="B59" i="331"/>
  <c r="K58" i="331"/>
  <c r="F58" i="331"/>
  <c r="E58" i="331"/>
  <c r="D58" i="331"/>
  <c r="C58" i="331"/>
  <c r="B58" i="331"/>
  <c r="K57" i="331"/>
  <c r="F57" i="331"/>
  <c r="E57" i="331"/>
  <c r="D57" i="331"/>
  <c r="C57" i="331"/>
  <c r="B57" i="331"/>
  <c r="K56" i="331"/>
  <c r="F56" i="331"/>
  <c r="E56" i="331"/>
  <c r="D56" i="331"/>
  <c r="C56" i="331"/>
  <c r="B56" i="331"/>
  <c r="K54" i="331"/>
  <c r="F54" i="331"/>
  <c r="E54" i="331"/>
  <c r="D54" i="331"/>
  <c r="C54" i="331"/>
  <c r="B54" i="331"/>
  <c r="K53" i="331"/>
  <c r="F53" i="331"/>
  <c r="E53" i="331"/>
  <c r="D53" i="331"/>
  <c r="C53" i="331"/>
  <c r="B53" i="331"/>
  <c r="K52" i="331"/>
  <c r="F52" i="331"/>
  <c r="E52" i="331"/>
  <c r="D52" i="331"/>
  <c r="C52" i="331"/>
  <c r="B52" i="331"/>
  <c r="K51" i="331"/>
  <c r="F51" i="331"/>
  <c r="E51" i="331"/>
  <c r="D51" i="331"/>
  <c r="C51" i="331"/>
  <c r="B51" i="331"/>
  <c r="K49" i="331"/>
  <c r="F49" i="331"/>
  <c r="E49" i="331"/>
  <c r="D49" i="331"/>
  <c r="C49" i="331"/>
  <c r="B49" i="331"/>
  <c r="K48" i="331"/>
  <c r="F48" i="331"/>
  <c r="E48" i="331"/>
  <c r="D48" i="331"/>
  <c r="C48" i="331"/>
  <c r="B48" i="331"/>
  <c r="K47" i="331"/>
  <c r="F47" i="331"/>
  <c r="E47" i="331"/>
  <c r="D47" i="331"/>
  <c r="C47" i="331"/>
  <c r="B47" i="331"/>
  <c r="K46" i="331"/>
  <c r="F46" i="331"/>
  <c r="E46" i="331"/>
  <c r="D46" i="331"/>
  <c r="C46" i="331"/>
  <c r="B46" i="331"/>
  <c r="B45" i="331"/>
  <c r="K43" i="331"/>
  <c r="F43" i="331"/>
  <c r="E43" i="331"/>
  <c r="D43" i="331"/>
  <c r="C43" i="331"/>
  <c r="B43" i="331"/>
  <c r="K42" i="331"/>
  <c r="F42" i="331"/>
  <c r="E42" i="331"/>
  <c r="D42" i="331"/>
  <c r="C42" i="331"/>
  <c r="B42" i="331"/>
  <c r="K41" i="331"/>
  <c r="F41" i="331"/>
  <c r="E41" i="331"/>
  <c r="D41" i="331"/>
  <c r="C41" i="331"/>
  <c r="B41" i="331"/>
  <c r="K40" i="331"/>
  <c r="F40" i="331"/>
  <c r="E40" i="331"/>
  <c r="D40" i="331"/>
  <c r="C40" i="331"/>
  <c r="B40" i="331"/>
  <c r="K38" i="331"/>
  <c r="F38" i="331"/>
  <c r="E38" i="331"/>
  <c r="D38" i="331"/>
  <c r="C38" i="331"/>
  <c r="B38" i="331"/>
  <c r="K37" i="331"/>
  <c r="F37" i="331"/>
  <c r="E37" i="331"/>
  <c r="D37" i="331"/>
  <c r="C37" i="331"/>
  <c r="B37" i="331"/>
  <c r="K36" i="331"/>
  <c r="F36" i="331"/>
  <c r="E36" i="331"/>
  <c r="D36" i="331"/>
  <c r="C36" i="331"/>
  <c r="B36" i="331"/>
  <c r="K35" i="331"/>
  <c r="F35" i="331"/>
  <c r="E35" i="331"/>
  <c r="D35" i="331"/>
  <c r="C35" i="331"/>
  <c r="B35" i="331"/>
  <c r="K33" i="331"/>
  <c r="F33" i="331"/>
  <c r="E33" i="331"/>
  <c r="D33" i="331"/>
  <c r="C33" i="331"/>
  <c r="B33" i="331"/>
  <c r="K32" i="331"/>
  <c r="F32" i="331"/>
  <c r="E32" i="331"/>
  <c r="D32" i="331"/>
  <c r="C32" i="331"/>
  <c r="B32" i="331"/>
  <c r="K31" i="331"/>
  <c r="F31" i="331"/>
  <c r="E31" i="331"/>
  <c r="D31" i="331"/>
  <c r="C31" i="331"/>
  <c r="B31" i="331"/>
  <c r="K30" i="331"/>
  <c r="F30" i="331"/>
  <c r="E30" i="331"/>
  <c r="D30" i="331"/>
  <c r="C30" i="331"/>
  <c r="B30" i="331"/>
  <c r="K28" i="331"/>
  <c r="F28" i="331"/>
  <c r="E28" i="331"/>
  <c r="D28" i="331"/>
  <c r="C28" i="331"/>
  <c r="B28" i="331"/>
  <c r="K27" i="331"/>
  <c r="F27" i="331"/>
  <c r="E27" i="331"/>
  <c r="D27" i="331"/>
  <c r="C27" i="331"/>
  <c r="B27" i="331"/>
  <c r="K26" i="331"/>
  <c r="F26" i="331"/>
  <c r="E26" i="331"/>
  <c r="D26" i="331"/>
  <c r="C26" i="331"/>
  <c r="B26" i="331"/>
  <c r="K25" i="331"/>
  <c r="F25" i="331"/>
  <c r="E25" i="331"/>
  <c r="D25" i="331"/>
  <c r="C25" i="331"/>
  <c r="B25" i="331"/>
  <c r="K23" i="331"/>
  <c r="F23" i="331"/>
  <c r="E23" i="331"/>
  <c r="D23" i="331"/>
  <c r="C23" i="331"/>
  <c r="B23" i="331"/>
  <c r="K22" i="331"/>
  <c r="F22" i="331"/>
  <c r="E22" i="331"/>
  <c r="D22" i="331"/>
  <c r="C22" i="331"/>
  <c r="B22" i="331"/>
  <c r="K21" i="331"/>
  <c r="F21" i="331"/>
  <c r="E21" i="331"/>
  <c r="D21" i="331"/>
  <c r="C21" i="331"/>
  <c r="B21" i="331"/>
  <c r="K20" i="331"/>
  <c r="F20" i="331"/>
  <c r="E20" i="331"/>
  <c r="D20" i="331"/>
  <c r="C20" i="331"/>
  <c r="B20" i="331"/>
  <c r="K18" i="331"/>
  <c r="F18" i="331"/>
  <c r="E18" i="331"/>
  <c r="D18" i="331"/>
  <c r="C18" i="331"/>
  <c r="B18" i="331"/>
  <c r="K17" i="331"/>
  <c r="F17" i="331"/>
  <c r="E17" i="331"/>
  <c r="D17" i="331"/>
  <c r="C17" i="331"/>
  <c r="B17" i="331"/>
  <c r="K16" i="331"/>
  <c r="F16" i="331"/>
  <c r="E16" i="331"/>
  <c r="D16" i="331"/>
  <c r="C16" i="331"/>
  <c r="B16" i="331"/>
  <c r="K15" i="331"/>
  <c r="F15" i="331"/>
  <c r="E15" i="331"/>
  <c r="D15" i="331"/>
  <c r="C15" i="331"/>
  <c r="B15" i="331"/>
  <c r="K13" i="331"/>
  <c r="F13" i="331"/>
  <c r="E13" i="331"/>
  <c r="D13" i="331"/>
  <c r="C13" i="331"/>
  <c r="B13" i="331"/>
  <c r="K12" i="331"/>
  <c r="F12" i="331"/>
  <c r="E12" i="331"/>
  <c r="D12" i="331"/>
  <c r="C12" i="331"/>
  <c r="B12" i="331"/>
  <c r="K11" i="331"/>
  <c r="F11" i="331"/>
  <c r="E11" i="331"/>
  <c r="D11" i="331"/>
  <c r="C11" i="331"/>
  <c r="B11" i="331"/>
  <c r="K10" i="331"/>
  <c r="F10" i="331"/>
  <c r="E10" i="331"/>
  <c r="D10" i="331"/>
  <c r="C10" i="331"/>
  <c r="B10" i="331"/>
  <c r="B9" i="331"/>
  <c r="K7" i="331"/>
  <c r="A3" i="331"/>
  <c r="A2" i="331"/>
  <c r="A1" i="331"/>
  <c r="J40" i="330"/>
  <c r="G40" i="330"/>
  <c r="F40" i="330"/>
  <c r="E40" i="330"/>
  <c r="D40" i="330"/>
  <c r="C40" i="330"/>
  <c r="B40" i="330"/>
  <c r="J39" i="330"/>
  <c r="G39" i="330"/>
  <c r="F39" i="330"/>
  <c r="E39" i="330"/>
  <c r="D39" i="330"/>
  <c r="C39" i="330"/>
  <c r="B39" i="330"/>
  <c r="J38" i="330"/>
  <c r="G38" i="330"/>
  <c r="F38" i="330"/>
  <c r="E38" i="330"/>
  <c r="D38" i="330"/>
  <c r="C38" i="330"/>
  <c r="B38" i="330"/>
  <c r="J37" i="330"/>
  <c r="G37" i="330"/>
  <c r="F37" i="330"/>
  <c r="E37" i="330"/>
  <c r="D37" i="330"/>
  <c r="C37" i="330"/>
  <c r="B37" i="330"/>
  <c r="J36" i="330"/>
  <c r="G36" i="330"/>
  <c r="F36" i="330"/>
  <c r="E36" i="330"/>
  <c r="D36" i="330"/>
  <c r="C36" i="330"/>
  <c r="B36" i="330"/>
  <c r="J35" i="330"/>
  <c r="G35" i="330"/>
  <c r="F35" i="330"/>
  <c r="E35" i="330"/>
  <c r="D35" i="330"/>
  <c r="C35" i="330"/>
  <c r="B35" i="330"/>
  <c r="J33" i="330"/>
  <c r="G33" i="330"/>
  <c r="F33" i="330"/>
  <c r="E33" i="330"/>
  <c r="D33" i="330"/>
  <c r="C33" i="330"/>
  <c r="B33" i="330"/>
  <c r="J32" i="330"/>
  <c r="J31" i="330"/>
  <c r="J30" i="330"/>
  <c r="J29" i="330"/>
  <c r="J27" i="330"/>
  <c r="G27" i="330"/>
  <c r="F27" i="330"/>
  <c r="E27" i="330"/>
  <c r="D27" i="330"/>
  <c r="C27" i="330"/>
  <c r="B27" i="330"/>
  <c r="J26" i="330"/>
  <c r="J25" i="330"/>
  <c r="J24" i="330"/>
  <c r="J23" i="330"/>
  <c r="J21" i="330"/>
  <c r="G21" i="330"/>
  <c r="F21" i="330"/>
  <c r="E21" i="330"/>
  <c r="D21" i="330"/>
  <c r="C21" i="330"/>
  <c r="B21" i="330"/>
  <c r="J20" i="330"/>
  <c r="G20" i="330"/>
  <c r="F20" i="330"/>
  <c r="E20" i="330"/>
  <c r="D20" i="330"/>
  <c r="C20" i="330"/>
  <c r="B20" i="330"/>
  <c r="J19" i="330"/>
  <c r="G19" i="330"/>
  <c r="F19" i="330"/>
  <c r="E19" i="330"/>
  <c r="D19" i="330"/>
  <c r="C19" i="330"/>
  <c r="B19" i="330"/>
  <c r="J18" i="330"/>
  <c r="G18" i="330"/>
  <c r="F18" i="330"/>
  <c r="E18" i="330"/>
  <c r="D18" i="330"/>
  <c r="C18" i="330"/>
  <c r="B18" i="330"/>
  <c r="J16" i="330"/>
  <c r="J15" i="330"/>
  <c r="J14" i="330"/>
  <c r="J13" i="330"/>
  <c r="J12" i="330"/>
  <c r="J11" i="330"/>
  <c r="B9" i="330"/>
  <c r="I7" i="330"/>
  <c r="A4" i="330"/>
  <c r="A2" i="330"/>
  <c r="AE15" i="316"/>
  <c r="AE18" i="316"/>
  <c r="AE12" i="316"/>
  <c r="AE19" i="316"/>
  <c r="AE20" i="316"/>
  <c r="AE13" i="316"/>
  <c r="AE11" i="316"/>
  <c r="AE16" i="316"/>
  <c r="AE17" i="316"/>
  <c r="AE14" i="316"/>
  <c r="AG16" i="316"/>
  <c r="AG17" i="316"/>
  <c r="AG21" i="316"/>
  <c r="C16" i="316"/>
  <c r="D16" i="316"/>
  <c r="E16" i="316"/>
  <c r="F16" i="316"/>
  <c r="G16" i="316"/>
  <c r="H16" i="316"/>
  <c r="I16" i="316"/>
  <c r="C17" i="316"/>
  <c r="D17" i="316"/>
  <c r="E17" i="316"/>
  <c r="F17" i="316"/>
  <c r="G17" i="316"/>
  <c r="H17" i="316"/>
  <c r="I17" i="316"/>
  <c r="C21" i="316"/>
  <c r="D21" i="316"/>
  <c r="E21" i="316"/>
  <c r="F21" i="316"/>
  <c r="G21" i="316"/>
  <c r="H21" i="316"/>
  <c r="I21" i="316"/>
  <c r="K13" i="321"/>
  <c r="K15" i="321"/>
  <c r="H8" i="315"/>
  <c r="A2" i="40"/>
  <c r="F7" i="162"/>
  <c r="K31" i="279" l="1"/>
  <c r="H8" i="265"/>
  <c r="B16" i="265"/>
  <c r="AE14" i="203"/>
  <c r="AE17" i="203"/>
  <c r="AE12" i="203"/>
  <c r="AE13" i="203"/>
  <c r="AE16" i="203"/>
  <c r="AE15" i="203"/>
  <c r="AE18" i="203"/>
  <c r="AE19" i="203"/>
  <c r="B26" i="328"/>
  <c r="B25" i="328"/>
  <c r="B24" i="328"/>
  <c r="B23" i="328"/>
  <c r="F8" i="281"/>
  <c r="F7" i="281"/>
  <c r="I6" i="328"/>
  <c r="G26" i="328"/>
  <c r="G25" i="328"/>
  <c r="G24" i="328"/>
  <c r="G23" i="328"/>
  <c r="F26" i="328"/>
  <c r="E26" i="328"/>
  <c r="D26" i="328"/>
  <c r="C26" i="328"/>
  <c r="F25" i="328"/>
  <c r="E25" i="328"/>
  <c r="D25" i="328"/>
  <c r="C25" i="328"/>
  <c r="F24" i="328"/>
  <c r="E24" i="328"/>
  <c r="D24" i="328"/>
  <c r="C24" i="328"/>
  <c r="F23" i="328"/>
  <c r="E23" i="328"/>
  <c r="D23" i="328"/>
  <c r="C23" i="328"/>
  <c r="E19" i="328"/>
  <c r="E20" i="328"/>
  <c r="E21" i="328"/>
  <c r="E18" i="328"/>
  <c r="B19" i="328"/>
  <c r="C19" i="328"/>
  <c r="D19" i="328"/>
  <c r="F19" i="328"/>
  <c r="G19" i="328"/>
  <c r="B20" i="328"/>
  <c r="C20" i="328"/>
  <c r="D20" i="328"/>
  <c r="F20" i="328"/>
  <c r="G20" i="328"/>
  <c r="B21" i="328"/>
  <c r="C21" i="328"/>
  <c r="D21" i="328"/>
  <c r="F21" i="328"/>
  <c r="G21" i="328"/>
  <c r="G18" i="328"/>
  <c r="F18" i="328"/>
  <c r="D18" i="328"/>
  <c r="C18" i="328"/>
  <c r="B18" i="328"/>
  <c r="J40" i="328"/>
  <c r="G40" i="328"/>
  <c r="F40" i="328"/>
  <c r="E40" i="328"/>
  <c r="D40" i="328"/>
  <c r="C40" i="328"/>
  <c r="B40" i="328"/>
  <c r="J39" i="328"/>
  <c r="G39" i="328"/>
  <c r="F39" i="328"/>
  <c r="E39" i="328"/>
  <c r="D39" i="328"/>
  <c r="C39" i="328"/>
  <c r="B39" i="328"/>
  <c r="J38" i="328"/>
  <c r="G38" i="328"/>
  <c r="F38" i="328"/>
  <c r="E38" i="328"/>
  <c r="D38" i="328"/>
  <c r="C38" i="328"/>
  <c r="B38" i="328"/>
  <c r="J37" i="328"/>
  <c r="G37" i="328"/>
  <c r="F37" i="328"/>
  <c r="E37" i="328"/>
  <c r="D37" i="328"/>
  <c r="C37" i="328"/>
  <c r="B37" i="328"/>
  <c r="J36" i="328"/>
  <c r="G36" i="328"/>
  <c r="F36" i="328"/>
  <c r="E36" i="328"/>
  <c r="D36" i="328"/>
  <c r="C36" i="328"/>
  <c r="B36" i="328"/>
  <c r="J35" i="328"/>
  <c r="G35" i="328"/>
  <c r="F35" i="328"/>
  <c r="E35" i="328"/>
  <c r="D35" i="328"/>
  <c r="C35" i="328"/>
  <c r="B35" i="328"/>
  <c r="J33" i="328"/>
  <c r="G33" i="328"/>
  <c r="F33" i="328"/>
  <c r="E33" i="328"/>
  <c r="D33" i="328"/>
  <c r="C33" i="328"/>
  <c r="B33" i="328"/>
  <c r="J32" i="328"/>
  <c r="J31" i="328"/>
  <c r="J30" i="328"/>
  <c r="J29" i="328"/>
  <c r="J27" i="328"/>
  <c r="G27" i="328"/>
  <c r="F27" i="328"/>
  <c r="E27" i="328"/>
  <c r="D27" i="328"/>
  <c r="C27" i="328"/>
  <c r="B27" i="328"/>
  <c r="J26" i="328"/>
  <c r="J25" i="328"/>
  <c r="J24" i="328"/>
  <c r="J23" i="328"/>
  <c r="J21" i="328"/>
  <c r="J20" i="328"/>
  <c r="J19" i="328"/>
  <c r="J18" i="328"/>
  <c r="J16" i="328"/>
  <c r="J15" i="328"/>
  <c r="J14" i="328"/>
  <c r="J13" i="328"/>
  <c r="J12" i="328"/>
  <c r="J11" i="328"/>
  <c r="B9" i="328"/>
  <c r="I7" i="328"/>
  <c r="A4" i="328"/>
  <c r="A2" i="328"/>
  <c r="J29" i="121"/>
  <c r="B29" i="121"/>
  <c r="C29" i="121"/>
  <c r="D29" i="121"/>
  <c r="E29" i="121"/>
  <c r="L15" i="100"/>
  <c r="L14" i="100"/>
  <c r="L13" i="100"/>
  <c r="L12" i="100"/>
  <c r="L11" i="100"/>
  <c r="L10" i="100"/>
  <c r="E10" i="100"/>
  <c r="D10" i="100"/>
  <c r="C10" i="100"/>
  <c r="B10" i="100"/>
  <c r="E15" i="100"/>
  <c r="D15" i="100"/>
  <c r="C15" i="100"/>
  <c r="B15" i="100"/>
  <c r="E11" i="100"/>
  <c r="D11" i="100"/>
  <c r="C11" i="100"/>
  <c r="B11" i="100"/>
  <c r="E14" i="100"/>
  <c r="D14" i="100"/>
  <c r="C14" i="100"/>
  <c r="B14" i="100"/>
  <c r="E12" i="100"/>
  <c r="D12" i="100"/>
  <c r="C12" i="100"/>
  <c r="B12" i="100"/>
  <c r="E13" i="100"/>
  <c r="D13" i="100"/>
  <c r="C13" i="100"/>
  <c r="B13" i="100"/>
  <c r="H5" i="325"/>
  <c r="M60" i="326"/>
  <c r="H60" i="326"/>
  <c r="G60" i="326"/>
  <c r="F60" i="326"/>
  <c r="E60" i="326"/>
  <c r="D60" i="326"/>
  <c r="C60" i="326"/>
  <c r="B60" i="326"/>
  <c r="M59" i="326"/>
  <c r="H59" i="326"/>
  <c r="G59" i="326"/>
  <c r="F59" i="326"/>
  <c r="E59" i="326"/>
  <c r="D59" i="326"/>
  <c r="C59" i="326"/>
  <c r="B59" i="326"/>
  <c r="M58" i="326"/>
  <c r="H58" i="326"/>
  <c r="G58" i="326"/>
  <c r="F58" i="326"/>
  <c r="E58" i="326"/>
  <c r="D58" i="326"/>
  <c r="C58" i="326"/>
  <c r="B58" i="326"/>
  <c r="M57" i="326"/>
  <c r="H57" i="326"/>
  <c r="G57" i="326"/>
  <c r="F57" i="326"/>
  <c r="E57" i="326"/>
  <c r="D57" i="326"/>
  <c r="C57" i="326"/>
  <c r="B57" i="326"/>
  <c r="M56" i="326"/>
  <c r="H56" i="326"/>
  <c r="G56" i="326"/>
  <c r="F56" i="326"/>
  <c r="E56" i="326"/>
  <c r="D56" i="326"/>
  <c r="C56" i="326"/>
  <c r="B56" i="326"/>
  <c r="M55" i="326"/>
  <c r="H55" i="326"/>
  <c r="G55" i="326"/>
  <c r="F55" i="326"/>
  <c r="E55" i="326"/>
  <c r="D55" i="326"/>
  <c r="C55" i="326"/>
  <c r="B55" i="326"/>
  <c r="M54" i="326"/>
  <c r="H54" i="326"/>
  <c r="G54" i="326"/>
  <c r="F54" i="326"/>
  <c r="E54" i="326"/>
  <c r="D54" i="326"/>
  <c r="C54" i="326"/>
  <c r="B54" i="326"/>
  <c r="M53" i="326"/>
  <c r="H53" i="326"/>
  <c r="G53" i="326"/>
  <c r="F53" i="326"/>
  <c r="E53" i="326"/>
  <c r="D53" i="326"/>
  <c r="C53" i="326"/>
  <c r="B53" i="326"/>
  <c r="M52" i="326"/>
  <c r="H52" i="326"/>
  <c r="G52" i="326"/>
  <c r="F52" i="326"/>
  <c r="E52" i="326"/>
  <c r="D52" i="326"/>
  <c r="C52" i="326"/>
  <c r="B52" i="326"/>
  <c r="M51" i="326"/>
  <c r="H51" i="326"/>
  <c r="G51" i="326"/>
  <c r="F51" i="326"/>
  <c r="E51" i="326"/>
  <c r="D51" i="326"/>
  <c r="C51" i="326"/>
  <c r="B51" i="326"/>
  <c r="M50" i="326"/>
  <c r="H50" i="326"/>
  <c r="G50" i="326"/>
  <c r="F50" i="326"/>
  <c r="E50" i="326"/>
  <c r="D50" i="326"/>
  <c r="C50" i="326"/>
  <c r="B50" i="326"/>
  <c r="M49" i="326"/>
  <c r="H49" i="326"/>
  <c r="G49" i="326"/>
  <c r="F49" i="326"/>
  <c r="E49" i="326"/>
  <c r="D49" i="326"/>
  <c r="C49" i="326"/>
  <c r="B49" i="326"/>
  <c r="M48" i="326"/>
  <c r="H48" i="326"/>
  <c r="G48" i="326"/>
  <c r="F48" i="326"/>
  <c r="E48" i="326"/>
  <c r="D48" i="326"/>
  <c r="C48" i="326"/>
  <c r="B48" i="326"/>
  <c r="M47" i="326"/>
  <c r="H47" i="326"/>
  <c r="G47" i="326"/>
  <c r="F47" i="326"/>
  <c r="E47" i="326"/>
  <c r="D47" i="326"/>
  <c r="C47" i="326"/>
  <c r="B47" i="326"/>
  <c r="M46" i="326"/>
  <c r="H46" i="326"/>
  <c r="G46" i="326"/>
  <c r="F46" i="326"/>
  <c r="E46" i="326"/>
  <c r="D46" i="326"/>
  <c r="C46" i="326"/>
  <c r="B46" i="326"/>
  <c r="M45" i="326"/>
  <c r="H45" i="326"/>
  <c r="G45" i="326"/>
  <c r="F45" i="326"/>
  <c r="E45" i="326"/>
  <c r="D45" i="326"/>
  <c r="C45" i="326"/>
  <c r="B45" i="326"/>
  <c r="M44" i="326"/>
  <c r="H44" i="326"/>
  <c r="G44" i="326"/>
  <c r="F44" i="326"/>
  <c r="E44" i="326"/>
  <c r="D44" i="326"/>
  <c r="C44" i="326"/>
  <c r="B44" i="326"/>
  <c r="M43" i="326"/>
  <c r="H43" i="326"/>
  <c r="G43" i="326"/>
  <c r="F43" i="326"/>
  <c r="E43" i="326"/>
  <c r="D43" i="326"/>
  <c r="C43" i="326"/>
  <c r="B43" i="326"/>
  <c r="M42" i="326"/>
  <c r="H42" i="326"/>
  <c r="G42" i="326"/>
  <c r="F42" i="326"/>
  <c r="E42" i="326"/>
  <c r="D42" i="326"/>
  <c r="C42" i="326"/>
  <c r="B42" i="326"/>
  <c r="M41" i="326"/>
  <c r="H41" i="326"/>
  <c r="G41" i="326"/>
  <c r="F41" i="326"/>
  <c r="E41" i="326"/>
  <c r="D41" i="326"/>
  <c r="C41" i="326"/>
  <c r="B41" i="326"/>
  <c r="M40" i="326"/>
  <c r="H40" i="326"/>
  <c r="G40" i="326"/>
  <c r="F40" i="326"/>
  <c r="E40" i="326"/>
  <c r="D40" i="326"/>
  <c r="C40" i="326"/>
  <c r="B40" i="326"/>
  <c r="M39" i="326"/>
  <c r="H39" i="326"/>
  <c r="G39" i="326"/>
  <c r="F39" i="326"/>
  <c r="E39" i="326"/>
  <c r="D39" i="326"/>
  <c r="C39" i="326"/>
  <c r="B39" i="326"/>
  <c r="B38" i="326"/>
  <c r="M37" i="326"/>
  <c r="K37" i="326"/>
  <c r="H37" i="326"/>
  <c r="G37" i="326"/>
  <c r="F37" i="326"/>
  <c r="E37" i="326"/>
  <c r="D37" i="326"/>
  <c r="C37" i="326"/>
  <c r="B37" i="326"/>
  <c r="M36" i="326"/>
  <c r="K36" i="326"/>
  <c r="H36" i="326"/>
  <c r="G36" i="326"/>
  <c r="F36" i="326"/>
  <c r="E36" i="326"/>
  <c r="D36" i="326"/>
  <c r="C36" i="326"/>
  <c r="B36" i="326"/>
  <c r="M35" i="326"/>
  <c r="K35" i="326"/>
  <c r="H35" i="326"/>
  <c r="G35" i="326"/>
  <c r="F35" i="326"/>
  <c r="E35" i="326"/>
  <c r="D35" i="326"/>
  <c r="C35" i="326"/>
  <c r="B35" i="326"/>
  <c r="M34" i="326"/>
  <c r="K34" i="326"/>
  <c r="H34" i="326"/>
  <c r="G34" i="326"/>
  <c r="F34" i="326"/>
  <c r="E34" i="326"/>
  <c r="D34" i="326"/>
  <c r="C34" i="326"/>
  <c r="B34" i="326"/>
  <c r="M33" i="326"/>
  <c r="K33" i="326"/>
  <c r="H33" i="326"/>
  <c r="G33" i="326"/>
  <c r="F33" i="326"/>
  <c r="E33" i="326"/>
  <c r="D33" i="326"/>
  <c r="C33" i="326"/>
  <c r="B33" i="326"/>
  <c r="M32" i="326"/>
  <c r="K32" i="326"/>
  <c r="H32" i="326"/>
  <c r="G32" i="326"/>
  <c r="F32" i="326"/>
  <c r="E32" i="326"/>
  <c r="D32" i="326"/>
  <c r="C32" i="326"/>
  <c r="B32" i="326"/>
  <c r="M31" i="326"/>
  <c r="K31" i="326"/>
  <c r="H31" i="326"/>
  <c r="G31" i="326"/>
  <c r="F31" i="326"/>
  <c r="E31" i="326"/>
  <c r="D31" i="326"/>
  <c r="C31" i="326"/>
  <c r="B31" i="326"/>
  <c r="M30" i="326"/>
  <c r="K30" i="326"/>
  <c r="H30" i="326"/>
  <c r="G30" i="326"/>
  <c r="F30" i="326"/>
  <c r="E30" i="326"/>
  <c r="D30" i="326"/>
  <c r="C30" i="326"/>
  <c r="B30" i="326"/>
  <c r="M29" i="326"/>
  <c r="K29" i="326"/>
  <c r="H29" i="326"/>
  <c r="G29" i="326"/>
  <c r="F29" i="326"/>
  <c r="E29" i="326"/>
  <c r="D29" i="326"/>
  <c r="C29" i="326"/>
  <c r="B29" i="326"/>
  <c r="M28" i="326"/>
  <c r="K28" i="326"/>
  <c r="H28" i="326"/>
  <c r="G28" i="326"/>
  <c r="F28" i="326"/>
  <c r="E28" i="326"/>
  <c r="D28" i="326"/>
  <c r="C28" i="326"/>
  <c r="B28" i="326"/>
  <c r="M27" i="326"/>
  <c r="K27" i="326"/>
  <c r="H27" i="326"/>
  <c r="G27" i="326"/>
  <c r="F27" i="326"/>
  <c r="E27" i="326"/>
  <c r="D27" i="326"/>
  <c r="C27" i="326"/>
  <c r="B27" i="326"/>
  <c r="M26" i="326"/>
  <c r="K26" i="326"/>
  <c r="H26" i="326"/>
  <c r="G26" i="326"/>
  <c r="F26" i="326"/>
  <c r="E26" i="326"/>
  <c r="D26" i="326"/>
  <c r="C26" i="326"/>
  <c r="B26" i="326"/>
  <c r="M25" i="326"/>
  <c r="K25" i="326"/>
  <c r="H25" i="326"/>
  <c r="G25" i="326"/>
  <c r="F25" i="326"/>
  <c r="E25" i="326"/>
  <c r="D25" i="326"/>
  <c r="C25" i="326"/>
  <c r="B25" i="326"/>
  <c r="M24" i="326"/>
  <c r="K24" i="326"/>
  <c r="H24" i="326"/>
  <c r="G24" i="326"/>
  <c r="F24" i="326"/>
  <c r="E24" i="326"/>
  <c r="D24" i="326"/>
  <c r="C24" i="326"/>
  <c r="B24" i="326"/>
  <c r="M18" i="326"/>
  <c r="K18" i="326"/>
  <c r="H18" i="326"/>
  <c r="G18" i="326"/>
  <c r="F18" i="326"/>
  <c r="E18" i="326"/>
  <c r="D18" i="326"/>
  <c r="C18" i="326"/>
  <c r="B18" i="326"/>
  <c r="M16" i="326"/>
  <c r="K16" i="326"/>
  <c r="H16" i="326"/>
  <c r="G16" i="326"/>
  <c r="F16" i="326"/>
  <c r="E16" i="326"/>
  <c r="D16" i="326"/>
  <c r="C16" i="326"/>
  <c r="B16" i="326"/>
  <c r="M17" i="326"/>
  <c r="K17" i="326"/>
  <c r="H17" i="326"/>
  <c r="G17" i="326"/>
  <c r="F17" i="326"/>
  <c r="E17" i="326"/>
  <c r="D17" i="326"/>
  <c r="C17" i="326"/>
  <c r="B17" i="326"/>
  <c r="M15" i="326"/>
  <c r="K15" i="326"/>
  <c r="H15" i="326"/>
  <c r="G15" i="326"/>
  <c r="F15" i="326"/>
  <c r="E15" i="326"/>
  <c r="D15" i="326"/>
  <c r="C15" i="326"/>
  <c r="B15" i="326"/>
  <c r="M20" i="326"/>
  <c r="K20" i="326"/>
  <c r="H20" i="326"/>
  <c r="G20" i="326"/>
  <c r="F20" i="326"/>
  <c r="E20" i="326"/>
  <c r="D20" i="326"/>
  <c r="C20" i="326"/>
  <c r="B20" i="326"/>
  <c r="M21" i="326"/>
  <c r="K21" i="326"/>
  <c r="H21" i="326"/>
  <c r="G21" i="326"/>
  <c r="F21" i="326"/>
  <c r="E21" i="326"/>
  <c r="D21" i="326"/>
  <c r="C21" i="326"/>
  <c r="B21" i="326"/>
  <c r="M19" i="326"/>
  <c r="K19" i="326"/>
  <c r="H19" i="326"/>
  <c r="G19" i="326"/>
  <c r="F19" i="326"/>
  <c r="E19" i="326"/>
  <c r="D19" i="326"/>
  <c r="C19" i="326"/>
  <c r="B19" i="326"/>
  <c r="M12" i="326"/>
  <c r="K12" i="326"/>
  <c r="H12" i="326"/>
  <c r="G12" i="326"/>
  <c r="F12" i="326"/>
  <c r="E12" i="326"/>
  <c r="D12" i="326"/>
  <c r="C12" i="326"/>
  <c r="B12" i="326"/>
  <c r="M13" i="326"/>
  <c r="K13" i="326"/>
  <c r="H13" i="326"/>
  <c r="G13" i="326"/>
  <c r="F13" i="326"/>
  <c r="E13" i="326"/>
  <c r="D13" i="326"/>
  <c r="C13" i="326"/>
  <c r="B13" i="326"/>
  <c r="M23" i="326"/>
  <c r="K23" i="326"/>
  <c r="H23" i="326"/>
  <c r="G23" i="326"/>
  <c r="F23" i="326"/>
  <c r="E23" i="326"/>
  <c r="D23" i="326"/>
  <c r="C23" i="326"/>
  <c r="B23" i="326"/>
  <c r="K22" i="326"/>
  <c r="H22" i="326"/>
  <c r="G22" i="326"/>
  <c r="F22" i="326"/>
  <c r="E22" i="326"/>
  <c r="D22" i="326"/>
  <c r="C22" i="326"/>
  <c r="B22" i="326"/>
  <c r="M14" i="326"/>
  <c r="K14" i="326"/>
  <c r="H14" i="326"/>
  <c r="G14" i="326"/>
  <c r="F14" i="326"/>
  <c r="E14" i="326"/>
  <c r="D14" i="326"/>
  <c r="C14" i="326"/>
  <c r="B14" i="326"/>
  <c r="M11" i="326"/>
  <c r="K11" i="326"/>
  <c r="H11" i="326"/>
  <c r="G11" i="326"/>
  <c r="F11" i="326"/>
  <c r="E11" i="326"/>
  <c r="D11" i="326"/>
  <c r="C11" i="326"/>
  <c r="B11" i="326"/>
  <c r="B10" i="326"/>
  <c r="M8" i="326"/>
  <c r="H8" i="326"/>
  <c r="A4" i="326"/>
  <c r="A2" i="326"/>
  <c r="A1" i="326"/>
  <c r="E52" i="325"/>
  <c r="D52" i="325"/>
  <c r="C52" i="325"/>
  <c r="B52" i="325"/>
  <c r="E51" i="325"/>
  <c r="D51" i="325"/>
  <c r="C51" i="325"/>
  <c r="B51" i="325"/>
  <c r="E50" i="325"/>
  <c r="D50" i="325"/>
  <c r="C50" i="325"/>
  <c r="B50" i="325"/>
  <c r="E49" i="325"/>
  <c r="D49" i="325"/>
  <c r="C49" i="325"/>
  <c r="B49" i="325"/>
  <c r="E48" i="325"/>
  <c r="D48" i="325"/>
  <c r="C48" i="325"/>
  <c r="B48" i="325"/>
  <c r="E47" i="325"/>
  <c r="D47" i="325"/>
  <c r="C47" i="325"/>
  <c r="B47" i="325"/>
  <c r="E46" i="325"/>
  <c r="D46" i="325"/>
  <c r="C46" i="325"/>
  <c r="B46" i="325"/>
  <c r="E45" i="325"/>
  <c r="D45" i="325"/>
  <c r="C45" i="325"/>
  <c r="B45" i="325"/>
  <c r="B44" i="325"/>
  <c r="J42" i="325"/>
  <c r="E42" i="325"/>
  <c r="D42" i="325"/>
  <c r="C42" i="325"/>
  <c r="B42" i="325"/>
  <c r="J41" i="325"/>
  <c r="E41" i="325"/>
  <c r="D41" i="325"/>
  <c r="C41" i="325"/>
  <c r="B41" i="325"/>
  <c r="J40" i="325"/>
  <c r="E40" i="325"/>
  <c r="D40" i="325"/>
  <c r="C40" i="325"/>
  <c r="B40" i="325"/>
  <c r="J39" i="325"/>
  <c r="E39" i="325"/>
  <c r="D39" i="325"/>
  <c r="C39" i="325"/>
  <c r="B39" i="325"/>
  <c r="J38" i="325"/>
  <c r="E38" i="325"/>
  <c r="D38" i="325"/>
  <c r="C38" i="325"/>
  <c r="B38" i="325"/>
  <c r="J37" i="325"/>
  <c r="E37" i="325"/>
  <c r="D37" i="325"/>
  <c r="C37" i="325"/>
  <c r="B37" i="325"/>
  <c r="J36" i="325"/>
  <c r="E36" i="325"/>
  <c r="D36" i="325"/>
  <c r="C36" i="325"/>
  <c r="B36" i="325"/>
  <c r="J35" i="325"/>
  <c r="E35" i="325"/>
  <c r="D35" i="325"/>
  <c r="C35" i="325"/>
  <c r="B35" i="325"/>
  <c r="J34" i="325"/>
  <c r="E34" i="325"/>
  <c r="D34" i="325"/>
  <c r="C34" i="325"/>
  <c r="B34" i="325"/>
  <c r="J33" i="325"/>
  <c r="E33" i="325"/>
  <c r="D33" i="325"/>
  <c r="C33" i="325"/>
  <c r="B33" i="325"/>
  <c r="J32" i="325"/>
  <c r="E32" i="325"/>
  <c r="D32" i="325"/>
  <c r="C32" i="325"/>
  <c r="B32" i="325"/>
  <c r="J31" i="325"/>
  <c r="E31" i="325"/>
  <c r="D31" i="325"/>
  <c r="C31" i="325"/>
  <c r="B31" i="325"/>
  <c r="J30" i="325"/>
  <c r="E30" i="325"/>
  <c r="D30" i="325"/>
  <c r="C30" i="325"/>
  <c r="B30" i="325"/>
  <c r="J29" i="325"/>
  <c r="E29" i="325"/>
  <c r="D29" i="325"/>
  <c r="C29" i="325"/>
  <c r="B29" i="325"/>
  <c r="J28" i="325"/>
  <c r="E28" i="325"/>
  <c r="D28" i="325"/>
  <c r="C28" i="325"/>
  <c r="B28" i="325"/>
  <c r="J25" i="325"/>
  <c r="E25" i="325"/>
  <c r="D25" i="325"/>
  <c r="C25" i="325"/>
  <c r="B25" i="325"/>
  <c r="J24" i="325"/>
  <c r="E24" i="325"/>
  <c r="D24" i="325"/>
  <c r="C24" i="325"/>
  <c r="B24" i="325"/>
  <c r="J23" i="325"/>
  <c r="E23" i="325"/>
  <c r="D23" i="325"/>
  <c r="C23" i="325"/>
  <c r="B23" i="325"/>
  <c r="J22" i="325"/>
  <c r="E22" i="325"/>
  <c r="D22" i="325"/>
  <c r="C22" i="325"/>
  <c r="B22" i="325"/>
  <c r="J21" i="325"/>
  <c r="E21" i="325"/>
  <c r="D21" i="325"/>
  <c r="C21" i="325"/>
  <c r="B21" i="325"/>
  <c r="J20" i="325"/>
  <c r="E20" i="325"/>
  <c r="D20" i="325"/>
  <c r="C20" i="325"/>
  <c r="B20" i="325"/>
  <c r="J19" i="325"/>
  <c r="E19" i="325"/>
  <c r="D19" i="325"/>
  <c r="C19" i="325"/>
  <c r="B19" i="325"/>
  <c r="J18" i="325"/>
  <c r="E18" i="325"/>
  <c r="D18" i="325"/>
  <c r="C18" i="325"/>
  <c r="B18" i="325"/>
  <c r="J17" i="325"/>
  <c r="E17" i="325"/>
  <c r="D17" i="325"/>
  <c r="C17" i="325"/>
  <c r="B17" i="325"/>
  <c r="J16" i="325"/>
  <c r="E16" i="325"/>
  <c r="D16" i="325"/>
  <c r="C16" i="325"/>
  <c r="B16" i="325"/>
  <c r="J15" i="325"/>
  <c r="E15" i="325"/>
  <c r="D15" i="325"/>
  <c r="C15" i="325"/>
  <c r="B15" i="325"/>
  <c r="J14" i="325"/>
  <c r="E14" i="325"/>
  <c r="D14" i="325"/>
  <c r="C14" i="325"/>
  <c r="B14" i="325"/>
  <c r="J13" i="325"/>
  <c r="E13" i="325"/>
  <c r="D13" i="325"/>
  <c r="C13" i="325"/>
  <c r="B13" i="325"/>
  <c r="J12" i="325"/>
  <c r="E12" i="325"/>
  <c r="D12" i="325"/>
  <c r="C12" i="325"/>
  <c r="B12" i="325"/>
  <c r="J11" i="325"/>
  <c r="E11" i="325"/>
  <c r="D11" i="325"/>
  <c r="C11" i="325"/>
  <c r="B11" i="325"/>
  <c r="J10" i="325"/>
  <c r="E10" i="325"/>
  <c r="D10" i="325"/>
  <c r="C10" i="325"/>
  <c r="B10" i="325"/>
  <c r="B9" i="325"/>
  <c r="H6" i="325"/>
  <c r="A3" i="325"/>
  <c r="A1" i="325"/>
  <c r="Z19" i="312"/>
  <c r="Z20" i="312"/>
  <c r="Z21" i="312"/>
  <c r="Q6" i="319"/>
  <c r="L5" i="127"/>
  <c r="B19" i="318"/>
  <c r="C19" i="318"/>
  <c r="D19" i="318"/>
  <c r="E19" i="318"/>
  <c r="J19" i="318"/>
  <c r="J5" i="318"/>
  <c r="Q13" i="201"/>
  <c r="Q12" i="201"/>
  <c r="Q11" i="201"/>
  <c r="H8" i="201"/>
  <c r="Q6" i="311"/>
  <c r="J5" i="305"/>
  <c r="H5" i="324"/>
  <c r="E45" i="324"/>
  <c r="D45" i="324"/>
  <c r="C45" i="324"/>
  <c r="B45" i="324"/>
  <c r="E44" i="324"/>
  <c r="D44" i="324"/>
  <c r="C44" i="324"/>
  <c r="B44" i="324"/>
  <c r="E43" i="324"/>
  <c r="D43" i="324"/>
  <c r="C43" i="324"/>
  <c r="B43" i="324"/>
  <c r="E42" i="324"/>
  <c r="D42" i="324"/>
  <c r="C42" i="324"/>
  <c r="B42" i="324"/>
  <c r="E41" i="324"/>
  <c r="D41" i="324"/>
  <c r="C41" i="324"/>
  <c r="B41" i="324"/>
  <c r="E40" i="324"/>
  <c r="D40" i="324"/>
  <c r="C40" i="324"/>
  <c r="B40" i="324"/>
  <c r="E39" i="324"/>
  <c r="D39" i="324"/>
  <c r="C39" i="324"/>
  <c r="B39" i="324"/>
  <c r="E38" i="324"/>
  <c r="D38" i="324"/>
  <c r="C38" i="324"/>
  <c r="B38" i="324"/>
  <c r="B37" i="324"/>
  <c r="J31" i="324"/>
  <c r="E31" i="324"/>
  <c r="D31" i="324"/>
  <c r="C31" i="324"/>
  <c r="B31" i="324"/>
  <c r="J30" i="324"/>
  <c r="E30" i="324"/>
  <c r="D30" i="324"/>
  <c r="C30" i="324"/>
  <c r="B30" i="324"/>
  <c r="J29" i="324"/>
  <c r="E29" i="324"/>
  <c r="D29" i="324"/>
  <c r="C29" i="324"/>
  <c r="B29" i="324"/>
  <c r="J28" i="324"/>
  <c r="E28" i="324"/>
  <c r="D28" i="324"/>
  <c r="C28" i="324"/>
  <c r="B28" i="324"/>
  <c r="J27" i="324"/>
  <c r="E27" i="324"/>
  <c r="D27" i="324"/>
  <c r="C27" i="324"/>
  <c r="B27" i="324"/>
  <c r="J26" i="324"/>
  <c r="E26" i="324"/>
  <c r="D26" i="324"/>
  <c r="C26" i="324"/>
  <c r="B26" i="324"/>
  <c r="J25" i="324"/>
  <c r="E25" i="324"/>
  <c r="D25" i="324"/>
  <c r="C25" i="324"/>
  <c r="B25" i="324"/>
  <c r="J24" i="324"/>
  <c r="E24" i="324"/>
  <c r="D24" i="324"/>
  <c r="C24" i="324"/>
  <c r="B24" i="324"/>
  <c r="J22" i="324"/>
  <c r="E22" i="324"/>
  <c r="D22" i="324"/>
  <c r="C22" i="324"/>
  <c r="B22" i="324"/>
  <c r="J21" i="324"/>
  <c r="E21" i="324"/>
  <c r="D21" i="324"/>
  <c r="C21" i="324"/>
  <c r="B21" i="324"/>
  <c r="J20" i="324"/>
  <c r="E20" i="324"/>
  <c r="D20" i="324"/>
  <c r="C20" i="324"/>
  <c r="B20" i="324"/>
  <c r="J19" i="324"/>
  <c r="E19" i="324"/>
  <c r="D19" i="324"/>
  <c r="C19" i="324"/>
  <c r="B19" i="324"/>
  <c r="J18" i="324"/>
  <c r="E18" i="324"/>
  <c r="D18" i="324"/>
  <c r="C18" i="324"/>
  <c r="B18" i="324"/>
  <c r="J17" i="324"/>
  <c r="E17" i="324"/>
  <c r="D17" i="324"/>
  <c r="C17" i="324"/>
  <c r="B17" i="324"/>
  <c r="J16" i="324"/>
  <c r="E16" i="324"/>
  <c r="D16" i="324"/>
  <c r="C16" i="324"/>
  <c r="B16" i="324"/>
  <c r="J15" i="324"/>
  <c r="E15" i="324"/>
  <c r="D15" i="324"/>
  <c r="C15" i="324"/>
  <c r="B15" i="324"/>
  <c r="J14" i="324"/>
  <c r="E14" i="324"/>
  <c r="D14" i="324"/>
  <c r="C14" i="324"/>
  <c r="B14" i="324"/>
  <c r="J13" i="324"/>
  <c r="E13" i="324"/>
  <c r="D13" i="324"/>
  <c r="C13" i="324"/>
  <c r="B13" i="324"/>
  <c r="J12" i="324"/>
  <c r="E12" i="324"/>
  <c r="D12" i="324"/>
  <c r="C12" i="324"/>
  <c r="B12" i="324"/>
  <c r="J11" i="324"/>
  <c r="E11" i="324"/>
  <c r="D11" i="324"/>
  <c r="C11" i="324"/>
  <c r="B11" i="324"/>
  <c r="J10" i="324"/>
  <c r="E10" i="324"/>
  <c r="D10" i="324"/>
  <c r="C10" i="324"/>
  <c r="B10" i="324"/>
  <c r="B9" i="324"/>
  <c r="H6" i="324"/>
  <c r="A3" i="324"/>
  <c r="A1" i="324"/>
  <c r="B80" i="143"/>
  <c r="C80" i="143"/>
  <c r="D80" i="143"/>
  <c r="E80" i="143"/>
  <c r="J80" i="143"/>
  <c r="B74" i="143"/>
  <c r="C74" i="143"/>
  <c r="D74" i="143"/>
  <c r="E74" i="143"/>
  <c r="J74" i="143"/>
  <c r="B58" i="143"/>
  <c r="C58" i="143"/>
  <c r="D58" i="143"/>
  <c r="E58" i="143"/>
  <c r="J58" i="143"/>
  <c r="B68" i="143"/>
  <c r="C68" i="143"/>
  <c r="D68" i="143"/>
  <c r="E68" i="143"/>
  <c r="J68" i="143"/>
  <c r="B66" i="143"/>
  <c r="C66" i="143"/>
  <c r="D66" i="143"/>
  <c r="E66" i="143"/>
  <c r="J66" i="143"/>
  <c r="B67" i="143"/>
  <c r="C67" i="143"/>
  <c r="D67" i="143"/>
  <c r="E67" i="143"/>
  <c r="J67" i="143"/>
  <c r="B64" i="143"/>
  <c r="C64" i="143"/>
  <c r="D64" i="143"/>
  <c r="E64" i="143"/>
  <c r="J64" i="143"/>
  <c r="B62" i="143"/>
  <c r="C62" i="143"/>
  <c r="D62" i="143"/>
  <c r="E62" i="143"/>
  <c r="J62" i="143"/>
  <c r="B56" i="143"/>
  <c r="C56" i="143"/>
  <c r="D56" i="143"/>
  <c r="E56" i="143"/>
  <c r="J56" i="143"/>
  <c r="B50" i="143"/>
  <c r="C50" i="143"/>
  <c r="D50" i="143"/>
  <c r="E50" i="143"/>
  <c r="J50" i="143"/>
  <c r="B38" i="143"/>
  <c r="C38" i="143"/>
  <c r="D38" i="143"/>
  <c r="E38" i="143"/>
  <c r="J38" i="143"/>
  <c r="B32" i="143"/>
  <c r="C32" i="143"/>
  <c r="D32" i="143"/>
  <c r="E32" i="143"/>
  <c r="J32" i="143"/>
  <c r="B26" i="143"/>
  <c r="C26" i="143"/>
  <c r="D26" i="143"/>
  <c r="E26" i="143"/>
  <c r="J26" i="143"/>
  <c r="B14" i="143"/>
  <c r="C14" i="143"/>
  <c r="D14" i="143"/>
  <c r="E14" i="143"/>
  <c r="J14" i="143"/>
  <c r="B20" i="143"/>
  <c r="C20" i="143"/>
  <c r="D20" i="143"/>
  <c r="E20" i="143"/>
  <c r="J20" i="143"/>
  <c r="H5" i="252"/>
  <c r="J39" i="147" l="1"/>
  <c r="J40" i="147"/>
  <c r="J41" i="147"/>
  <c r="J42" i="147"/>
  <c r="J43" i="147"/>
  <c r="J44" i="147"/>
  <c r="J45" i="147"/>
  <c r="J14" i="147"/>
  <c r="J15" i="147"/>
  <c r="J13" i="147"/>
  <c r="J16" i="147"/>
  <c r="J17" i="147"/>
  <c r="J18" i="147"/>
  <c r="J19" i="147"/>
  <c r="J20" i="147"/>
  <c r="J21" i="147"/>
  <c r="J22" i="147"/>
  <c r="J23" i="147"/>
  <c r="J26" i="147"/>
  <c r="J24" i="147"/>
  <c r="J25" i="147"/>
  <c r="J27" i="147"/>
  <c r="J28" i="147"/>
  <c r="J29" i="147"/>
  <c r="J30" i="147"/>
  <c r="J31" i="147"/>
  <c r="J32" i="147"/>
  <c r="J33" i="147"/>
  <c r="J34" i="147"/>
  <c r="J35" i="147"/>
  <c r="J36" i="147"/>
  <c r="J37" i="147"/>
  <c r="J38" i="147"/>
  <c r="J12" i="147"/>
  <c r="L15" i="148"/>
  <c r="L16" i="148"/>
  <c r="L17" i="148"/>
  <c r="J22" i="252"/>
  <c r="E22" i="252"/>
  <c r="D22" i="252"/>
  <c r="C22" i="252"/>
  <c r="B22" i="252"/>
  <c r="J21" i="252"/>
  <c r="E21" i="252"/>
  <c r="D21" i="252"/>
  <c r="C21" i="252"/>
  <c r="B21" i="252"/>
  <c r="J20" i="252"/>
  <c r="E20" i="252"/>
  <c r="D20" i="252"/>
  <c r="C20" i="252"/>
  <c r="B20" i="252"/>
  <c r="J19" i="252"/>
  <c r="E19" i="252"/>
  <c r="D19" i="252"/>
  <c r="C19" i="252"/>
  <c r="B19" i="252"/>
  <c r="J18" i="252"/>
  <c r="E18" i="252"/>
  <c r="D18" i="252"/>
  <c r="C18" i="252"/>
  <c r="B18" i="252"/>
  <c r="J17" i="252"/>
  <c r="E17" i="252"/>
  <c r="D17" i="252"/>
  <c r="C17" i="252"/>
  <c r="B17" i="252"/>
  <c r="B12" i="252"/>
  <c r="C12" i="252"/>
  <c r="D12" i="252"/>
  <c r="E12" i="252"/>
  <c r="J12" i="252"/>
  <c r="B13" i="252"/>
  <c r="C13" i="252"/>
  <c r="D13" i="252"/>
  <c r="E13" i="252"/>
  <c r="J13" i="252"/>
  <c r="H8" i="317"/>
  <c r="H8" i="320"/>
  <c r="I7" i="316"/>
  <c r="H8" i="322"/>
  <c r="H8" i="290"/>
  <c r="H8" i="323"/>
  <c r="H8" i="279"/>
  <c r="H8" i="288"/>
  <c r="H8" i="321"/>
  <c r="H8" i="76"/>
  <c r="B165" i="222" l="1"/>
  <c r="B159" i="222"/>
  <c r="B50" i="323"/>
  <c r="C50" i="323"/>
  <c r="D50" i="323"/>
  <c r="E50" i="323"/>
  <c r="F50" i="323"/>
  <c r="G50" i="323"/>
  <c r="H50" i="323"/>
  <c r="M50" i="323"/>
  <c r="B45" i="323"/>
  <c r="C45" i="323"/>
  <c r="D45" i="323"/>
  <c r="E45" i="323"/>
  <c r="F45" i="323"/>
  <c r="G45" i="323"/>
  <c r="H45" i="323"/>
  <c r="M45" i="323"/>
  <c r="B39" i="323"/>
  <c r="C39" i="323"/>
  <c r="D39" i="323"/>
  <c r="E39" i="323"/>
  <c r="F39" i="323"/>
  <c r="G39" i="323"/>
  <c r="H39" i="323"/>
  <c r="K39" i="323"/>
  <c r="M39" i="323"/>
  <c r="B36" i="323"/>
  <c r="C36" i="323"/>
  <c r="D36" i="323"/>
  <c r="E36" i="323"/>
  <c r="F36" i="323"/>
  <c r="G36" i="323"/>
  <c r="H36" i="323"/>
  <c r="K36" i="323"/>
  <c r="M36" i="323"/>
  <c r="B35" i="323"/>
  <c r="C35" i="323"/>
  <c r="D35" i="323"/>
  <c r="E35" i="323"/>
  <c r="F35" i="323"/>
  <c r="G35" i="323"/>
  <c r="H35" i="323"/>
  <c r="K35" i="323"/>
  <c r="M35" i="323"/>
  <c r="B24" i="323"/>
  <c r="C24" i="323"/>
  <c r="D24" i="323"/>
  <c r="E24" i="323"/>
  <c r="F24" i="323"/>
  <c r="G24" i="323"/>
  <c r="H24" i="323"/>
  <c r="K24" i="323"/>
  <c r="M24" i="323"/>
  <c r="M63" i="323"/>
  <c r="H63" i="323"/>
  <c r="G63" i="323"/>
  <c r="F63" i="323"/>
  <c r="E63" i="323"/>
  <c r="D63" i="323"/>
  <c r="C63" i="323"/>
  <c r="B63" i="323"/>
  <c r="M62" i="323"/>
  <c r="H62" i="323"/>
  <c r="G62" i="323"/>
  <c r="F62" i="323"/>
  <c r="E62" i="323"/>
  <c r="D62" i="323"/>
  <c r="C62" i="323"/>
  <c r="B62" i="323"/>
  <c r="M61" i="323"/>
  <c r="H61" i="323"/>
  <c r="G61" i="323"/>
  <c r="F61" i="323"/>
  <c r="E61" i="323"/>
  <c r="D61" i="323"/>
  <c r="C61" i="323"/>
  <c r="B61" i="323"/>
  <c r="M60" i="323"/>
  <c r="H60" i="323"/>
  <c r="G60" i="323"/>
  <c r="F60" i="323"/>
  <c r="E60" i="323"/>
  <c r="D60" i="323"/>
  <c r="C60" i="323"/>
  <c r="B60" i="323"/>
  <c r="M59" i="323"/>
  <c r="H59" i="323"/>
  <c r="G59" i="323"/>
  <c r="F59" i="323"/>
  <c r="E59" i="323"/>
  <c r="D59" i="323"/>
  <c r="C59" i="323"/>
  <c r="B59" i="323"/>
  <c r="M58" i="323"/>
  <c r="H58" i="323"/>
  <c r="G58" i="323"/>
  <c r="F58" i="323"/>
  <c r="E58" i="323"/>
  <c r="D58" i="323"/>
  <c r="C58" i="323"/>
  <c r="B58" i="323"/>
  <c r="M57" i="323"/>
  <c r="H57" i="323"/>
  <c r="G57" i="323"/>
  <c r="F57" i="323"/>
  <c r="E57" i="323"/>
  <c r="D57" i="323"/>
  <c r="C57" i="323"/>
  <c r="B57" i="323"/>
  <c r="M56" i="323"/>
  <c r="H56" i="323"/>
  <c r="G56" i="323"/>
  <c r="F56" i="323"/>
  <c r="E56" i="323"/>
  <c r="D56" i="323"/>
  <c r="C56" i="323"/>
  <c r="B56" i="323"/>
  <c r="M55" i="323"/>
  <c r="H55" i="323"/>
  <c r="G55" i="323"/>
  <c r="F55" i="323"/>
  <c r="E55" i="323"/>
  <c r="D55" i="323"/>
  <c r="C55" i="323"/>
  <c r="B55" i="323"/>
  <c r="M54" i="323"/>
  <c r="H54" i="323"/>
  <c r="G54" i="323"/>
  <c r="F54" i="323"/>
  <c r="E54" i="323"/>
  <c r="D54" i="323"/>
  <c r="C54" i="323"/>
  <c r="B54" i="323"/>
  <c r="M53" i="323"/>
  <c r="H53" i="323"/>
  <c r="G53" i="323"/>
  <c r="F53" i="323"/>
  <c r="E53" i="323"/>
  <c r="D53" i="323"/>
  <c r="C53" i="323"/>
  <c r="B53" i="323"/>
  <c r="M52" i="323"/>
  <c r="H52" i="323"/>
  <c r="G52" i="323"/>
  <c r="F52" i="323"/>
  <c r="E52" i="323"/>
  <c r="D52" i="323"/>
  <c r="C52" i="323"/>
  <c r="B52" i="323"/>
  <c r="M48" i="323"/>
  <c r="H48" i="323"/>
  <c r="G48" i="323"/>
  <c r="F48" i="323"/>
  <c r="E48" i="323"/>
  <c r="D48" i="323"/>
  <c r="C48" i="323"/>
  <c r="B48" i="323"/>
  <c r="M51" i="323"/>
  <c r="H51" i="323"/>
  <c r="G51" i="323"/>
  <c r="F51" i="323"/>
  <c r="E51" i="323"/>
  <c r="D51" i="323"/>
  <c r="C51" i="323"/>
  <c r="B51" i="323"/>
  <c r="M44" i="323"/>
  <c r="H44" i="323"/>
  <c r="G44" i="323"/>
  <c r="F44" i="323"/>
  <c r="E44" i="323"/>
  <c r="D44" i="323"/>
  <c r="C44" i="323"/>
  <c r="B44" i="323"/>
  <c r="M47" i="323"/>
  <c r="H47" i="323"/>
  <c r="G47" i="323"/>
  <c r="F47" i="323"/>
  <c r="E47" i="323"/>
  <c r="D47" i="323"/>
  <c r="C47" i="323"/>
  <c r="B47" i="323"/>
  <c r="M46" i="323"/>
  <c r="H46" i="323"/>
  <c r="G46" i="323"/>
  <c r="F46" i="323"/>
  <c r="E46" i="323"/>
  <c r="D46" i="323"/>
  <c r="C46" i="323"/>
  <c r="B46" i="323"/>
  <c r="M49" i="323"/>
  <c r="H49" i="323"/>
  <c r="G49" i="323"/>
  <c r="F49" i="323"/>
  <c r="E49" i="323"/>
  <c r="D49" i="323"/>
  <c r="C49" i="323"/>
  <c r="B49" i="323"/>
  <c r="M43" i="323"/>
  <c r="H43" i="323"/>
  <c r="G43" i="323"/>
  <c r="F43" i="323"/>
  <c r="E43" i="323"/>
  <c r="D43" i="323"/>
  <c r="C43" i="323"/>
  <c r="B43" i="323"/>
  <c r="M42" i="323"/>
  <c r="H42" i="323"/>
  <c r="G42" i="323"/>
  <c r="F42" i="323"/>
  <c r="E42" i="323"/>
  <c r="D42" i="323"/>
  <c r="C42" i="323"/>
  <c r="B42" i="323"/>
  <c r="B41" i="323"/>
  <c r="M38" i="323"/>
  <c r="K38" i="323"/>
  <c r="H38" i="323"/>
  <c r="G38" i="323"/>
  <c r="F38" i="323"/>
  <c r="E38" i="323"/>
  <c r="D38" i="323"/>
  <c r="C38" i="323"/>
  <c r="B38" i="323"/>
  <c r="M31" i="323"/>
  <c r="K31" i="323"/>
  <c r="H31" i="323"/>
  <c r="G31" i="323"/>
  <c r="F31" i="323"/>
  <c r="E31" i="323"/>
  <c r="D31" i="323"/>
  <c r="C31" i="323"/>
  <c r="B31" i="323"/>
  <c r="M37" i="323"/>
  <c r="K37" i="323"/>
  <c r="H37" i="323"/>
  <c r="G37" i="323"/>
  <c r="F37" i="323"/>
  <c r="E37" i="323"/>
  <c r="D37" i="323"/>
  <c r="C37" i="323"/>
  <c r="B37" i="323"/>
  <c r="M20" i="323"/>
  <c r="K20" i="323"/>
  <c r="H20" i="323"/>
  <c r="G20" i="323"/>
  <c r="F20" i="323"/>
  <c r="E20" i="323"/>
  <c r="D20" i="323"/>
  <c r="C20" i="323"/>
  <c r="B20" i="323"/>
  <c r="M33" i="323"/>
  <c r="K33" i="323"/>
  <c r="H33" i="323"/>
  <c r="G33" i="323"/>
  <c r="F33" i="323"/>
  <c r="E33" i="323"/>
  <c r="D33" i="323"/>
  <c r="C33" i="323"/>
  <c r="B33" i="323"/>
  <c r="M19" i="323"/>
  <c r="K19" i="323"/>
  <c r="H19" i="323"/>
  <c r="G19" i="323"/>
  <c r="F19" i="323"/>
  <c r="E19" i="323"/>
  <c r="D19" i="323"/>
  <c r="C19" i="323"/>
  <c r="B19" i="323"/>
  <c r="M23" i="323"/>
  <c r="K23" i="323"/>
  <c r="H23" i="323"/>
  <c r="G23" i="323"/>
  <c r="F23" i="323"/>
  <c r="E23" i="323"/>
  <c r="D23" i="323"/>
  <c r="C23" i="323"/>
  <c r="B23" i="323"/>
  <c r="M26" i="323"/>
  <c r="K26" i="323"/>
  <c r="H26" i="323"/>
  <c r="G26" i="323"/>
  <c r="F26" i="323"/>
  <c r="E26" i="323"/>
  <c r="D26" i="323"/>
  <c r="C26" i="323"/>
  <c r="B26" i="323"/>
  <c r="M30" i="323"/>
  <c r="K30" i="323"/>
  <c r="H30" i="323"/>
  <c r="G30" i="323"/>
  <c r="F30" i="323"/>
  <c r="E30" i="323"/>
  <c r="D30" i="323"/>
  <c r="C30" i="323"/>
  <c r="B30" i="323"/>
  <c r="M34" i="323"/>
  <c r="K34" i="323"/>
  <c r="H34" i="323"/>
  <c r="G34" i="323"/>
  <c r="F34" i="323"/>
  <c r="E34" i="323"/>
  <c r="D34" i="323"/>
  <c r="C34" i="323"/>
  <c r="B34" i="323"/>
  <c r="M29" i="323"/>
  <c r="K29" i="323"/>
  <c r="H29" i="323"/>
  <c r="G29" i="323"/>
  <c r="F29" i="323"/>
  <c r="E29" i="323"/>
  <c r="D29" i="323"/>
  <c r="C29" i="323"/>
  <c r="B29" i="323"/>
  <c r="M18" i="323"/>
  <c r="K18" i="323"/>
  <c r="H18" i="323"/>
  <c r="G18" i="323"/>
  <c r="F18" i="323"/>
  <c r="E18" i="323"/>
  <c r="D18" i="323"/>
  <c r="C18" i="323"/>
  <c r="B18" i="323"/>
  <c r="M27" i="323"/>
  <c r="K27" i="323"/>
  <c r="H27" i="323"/>
  <c r="G27" i="323"/>
  <c r="F27" i="323"/>
  <c r="E27" i="323"/>
  <c r="D27" i="323"/>
  <c r="C27" i="323"/>
  <c r="B27" i="323"/>
  <c r="M22" i="323"/>
  <c r="K22" i="323"/>
  <c r="H22" i="323"/>
  <c r="G22" i="323"/>
  <c r="F22" i="323"/>
  <c r="E22" i="323"/>
  <c r="D22" i="323"/>
  <c r="C22" i="323"/>
  <c r="B22" i="323"/>
  <c r="M21" i="323"/>
  <c r="K21" i="323"/>
  <c r="H21" i="323"/>
  <c r="G21" i="323"/>
  <c r="F21" i="323"/>
  <c r="E21" i="323"/>
  <c r="D21" i="323"/>
  <c r="C21" i="323"/>
  <c r="B21" i="323"/>
  <c r="M28" i="323"/>
  <c r="K28" i="323"/>
  <c r="H28" i="323"/>
  <c r="G28" i="323"/>
  <c r="F28" i="323"/>
  <c r="E28" i="323"/>
  <c r="D28" i="323"/>
  <c r="C28" i="323"/>
  <c r="B28" i="323"/>
  <c r="M25" i="323"/>
  <c r="K25" i="323"/>
  <c r="H25" i="323"/>
  <c r="G25" i="323"/>
  <c r="F25" i="323"/>
  <c r="E25" i="323"/>
  <c r="D25" i="323"/>
  <c r="C25" i="323"/>
  <c r="B25" i="323"/>
  <c r="M17" i="323"/>
  <c r="K17" i="323"/>
  <c r="H17" i="323"/>
  <c r="G17" i="323"/>
  <c r="F17" i="323"/>
  <c r="E17" i="323"/>
  <c r="D17" i="323"/>
  <c r="C17" i="323"/>
  <c r="B17" i="323"/>
  <c r="M16" i="323"/>
  <c r="K16" i="323"/>
  <c r="H16" i="323"/>
  <c r="G16" i="323"/>
  <c r="F16" i="323"/>
  <c r="E16" i="323"/>
  <c r="D16" i="323"/>
  <c r="C16" i="323"/>
  <c r="B16" i="323"/>
  <c r="M15" i="323"/>
  <c r="K15" i="323"/>
  <c r="H15" i="323"/>
  <c r="G15" i="323"/>
  <c r="F15" i="323"/>
  <c r="E15" i="323"/>
  <c r="D15" i="323"/>
  <c r="C15" i="323"/>
  <c r="B15" i="323"/>
  <c r="M11" i="323"/>
  <c r="K11" i="323"/>
  <c r="H11" i="323"/>
  <c r="G11" i="323"/>
  <c r="F11" i="323"/>
  <c r="E11" i="323"/>
  <c r="D11" i="323"/>
  <c r="C11" i="323"/>
  <c r="B11" i="323"/>
  <c r="M14" i="323"/>
  <c r="K14" i="323"/>
  <c r="H14" i="323"/>
  <c r="G14" i="323"/>
  <c r="F14" i="323"/>
  <c r="E14" i="323"/>
  <c r="D14" i="323"/>
  <c r="C14" i="323"/>
  <c r="B14" i="323"/>
  <c r="M40" i="323"/>
  <c r="K40" i="323"/>
  <c r="H40" i="323"/>
  <c r="G40" i="323"/>
  <c r="F40" i="323"/>
  <c r="E40" i="323"/>
  <c r="D40" i="323"/>
  <c r="C40" i="323"/>
  <c r="B40" i="323"/>
  <c r="M12" i="323"/>
  <c r="K12" i="323"/>
  <c r="H12" i="323"/>
  <c r="G12" i="323"/>
  <c r="F12" i="323"/>
  <c r="E12" i="323"/>
  <c r="D12" i="323"/>
  <c r="C12" i="323"/>
  <c r="B12" i="323"/>
  <c r="M13" i="323"/>
  <c r="K13" i="323"/>
  <c r="H13" i="323"/>
  <c r="G13" i="323"/>
  <c r="F13" i="323"/>
  <c r="E13" i="323"/>
  <c r="D13" i="323"/>
  <c r="C13" i="323"/>
  <c r="B13" i="323"/>
  <c r="M32" i="323"/>
  <c r="K32" i="323"/>
  <c r="H32" i="323"/>
  <c r="G32" i="323"/>
  <c r="F32" i="323"/>
  <c r="E32" i="323"/>
  <c r="D32" i="323"/>
  <c r="C32" i="323"/>
  <c r="B32" i="323"/>
  <c r="B10" i="323"/>
  <c r="M8" i="323"/>
  <c r="A4" i="323"/>
  <c r="A2" i="323"/>
  <c r="A1" i="323"/>
  <c r="S101" i="322"/>
  <c r="O101" i="322"/>
  <c r="H101" i="322"/>
  <c r="G101" i="322"/>
  <c r="F101" i="322"/>
  <c r="E101" i="322"/>
  <c r="D101" i="322"/>
  <c r="C101" i="322"/>
  <c r="B101" i="322"/>
  <c r="S100" i="322"/>
  <c r="O100" i="322"/>
  <c r="H100" i="322"/>
  <c r="G100" i="322"/>
  <c r="F100" i="322"/>
  <c r="E100" i="322"/>
  <c r="D100" i="322"/>
  <c r="C100" i="322"/>
  <c r="B100" i="322"/>
  <c r="S99" i="322"/>
  <c r="O99" i="322"/>
  <c r="H99" i="322"/>
  <c r="G99" i="322"/>
  <c r="F99" i="322"/>
  <c r="E99" i="322"/>
  <c r="D99" i="322"/>
  <c r="C99" i="322"/>
  <c r="B99" i="322"/>
  <c r="S98" i="322"/>
  <c r="O98" i="322"/>
  <c r="H98" i="322"/>
  <c r="G98" i="322"/>
  <c r="F98" i="322"/>
  <c r="E98" i="322"/>
  <c r="D98" i="322"/>
  <c r="C98" i="322"/>
  <c r="B98" i="322"/>
  <c r="S97" i="322"/>
  <c r="O97" i="322"/>
  <c r="H97" i="322"/>
  <c r="G97" i="322"/>
  <c r="F97" i="322"/>
  <c r="E97" i="322"/>
  <c r="D97" i="322"/>
  <c r="C97" i="322"/>
  <c r="B97" i="322"/>
  <c r="S96" i="322"/>
  <c r="O96" i="322"/>
  <c r="H96" i="322"/>
  <c r="G96" i="322"/>
  <c r="F96" i="322"/>
  <c r="E96" i="322"/>
  <c r="D96" i="322"/>
  <c r="C96" i="322"/>
  <c r="B96" i="322"/>
  <c r="S95" i="322"/>
  <c r="O95" i="322"/>
  <c r="H95" i="322"/>
  <c r="G95" i="322"/>
  <c r="F95" i="322"/>
  <c r="E95" i="322"/>
  <c r="D95" i="322"/>
  <c r="C95" i="322"/>
  <c r="B95" i="322"/>
  <c r="S94" i="322"/>
  <c r="O94" i="322"/>
  <c r="H94" i="322"/>
  <c r="G94" i="322"/>
  <c r="F94" i="322"/>
  <c r="E94" i="322"/>
  <c r="D94" i="322"/>
  <c r="C94" i="322"/>
  <c r="B94" i="322"/>
  <c r="S93" i="322"/>
  <c r="O93" i="322"/>
  <c r="H93" i="322"/>
  <c r="G93" i="322"/>
  <c r="F93" i="322"/>
  <c r="E93" i="322"/>
  <c r="D93" i="322"/>
  <c r="C93" i="322"/>
  <c r="B93" i="322"/>
  <c r="S92" i="322"/>
  <c r="O92" i="322"/>
  <c r="H92" i="322"/>
  <c r="G92" i="322"/>
  <c r="F92" i="322"/>
  <c r="E92" i="322"/>
  <c r="D92" i="322"/>
  <c r="C92" i="322"/>
  <c r="B92" i="322"/>
  <c r="S91" i="322"/>
  <c r="O91" i="322"/>
  <c r="H91" i="322"/>
  <c r="G91" i="322"/>
  <c r="F91" i="322"/>
  <c r="E91" i="322"/>
  <c r="D91" i="322"/>
  <c r="C91" i="322"/>
  <c r="B91" i="322"/>
  <c r="S90" i="322"/>
  <c r="O90" i="322"/>
  <c r="H90" i="322"/>
  <c r="G90" i="322"/>
  <c r="F90" i="322"/>
  <c r="E90" i="322"/>
  <c r="D90" i="322"/>
  <c r="C90" i="322"/>
  <c r="B90" i="322"/>
  <c r="S89" i="322"/>
  <c r="O89" i="322"/>
  <c r="H89" i="322"/>
  <c r="G89" i="322"/>
  <c r="F89" i="322"/>
  <c r="E89" i="322"/>
  <c r="D89" i="322"/>
  <c r="C89" i="322"/>
  <c r="B89" i="322"/>
  <c r="S88" i="322"/>
  <c r="O88" i="322"/>
  <c r="H88" i="322"/>
  <c r="G88" i="322"/>
  <c r="F88" i="322"/>
  <c r="E88" i="322"/>
  <c r="D88" i="322"/>
  <c r="C88" i="322"/>
  <c r="B88" i="322"/>
  <c r="S87" i="322"/>
  <c r="O87" i="322"/>
  <c r="H87" i="322"/>
  <c r="G87" i="322"/>
  <c r="F87" i="322"/>
  <c r="E87" i="322"/>
  <c r="D87" i="322"/>
  <c r="C87" i="322"/>
  <c r="B87" i="322"/>
  <c r="S86" i="322"/>
  <c r="O86" i="322"/>
  <c r="H86" i="322"/>
  <c r="G86" i="322"/>
  <c r="F86" i="322"/>
  <c r="E86" i="322"/>
  <c r="D86" i="322"/>
  <c r="C86" i="322"/>
  <c r="B86" i="322"/>
  <c r="S85" i="322"/>
  <c r="O85" i="322"/>
  <c r="H85" i="322"/>
  <c r="G85" i="322"/>
  <c r="F85" i="322"/>
  <c r="E85" i="322"/>
  <c r="D85" i="322"/>
  <c r="C85" i="322"/>
  <c r="B85" i="322"/>
  <c r="S84" i="322"/>
  <c r="O84" i="322"/>
  <c r="H84" i="322"/>
  <c r="G84" i="322"/>
  <c r="F84" i="322"/>
  <c r="E84" i="322"/>
  <c r="D84" i="322"/>
  <c r="C84" i="322"/>
  <c r="B84" i="322"/>
  <c r="S83" i="322"/>
  <c r="O83" i="322"/>
  <c r="H83" i="322"/>
  <c r="G83" i="322"/>
  <c r="F83" i="322"/>
  <c r="E83" i="322"/>
  <c r="D83" i="322"/>
  <c r="C83" i="322"/>
  <c r="B83" i="322"/>
  <c r="S82" i="322"/>
  <c r="O82" i="322"/>
  <c r="H82" i="322"/>
  <c r="G82" i="322"/>
  <c r="F82" i="322"/>
  <c r="E82" i="322"/>
  <c r="D82" i="322"/>
  <c r="C82" i="322"/>
  <c r="B82" i="322"/>
  <c r="S81" i="322"/>
  <c r="O81" i="322"/>
  <c r="H81" i="322"/>
  <c r="G81" i="322"/>
  <c r="F81" i="322"/>
  <c r="E81" i="322"/>
  <c r="D81" i="322"/>
  <c r="C81" i="322"/>
  <c r="B81" i="322"/>
  <c r="S80" i="322"/>
  <c r="O80" i="322"/>
  <c r="H80" i="322"/>
  <c r="G80" i="322"/>
  <c r="F80" i="322"/>
  <c r="E80" i="322"/>
  <c r="D80" i="322"/>
  <c r="C80" i="322"/>
  <c r="B80" i="322"/>
  <c r="S79" i="322"/>
  <c r="O79" i="322"/>
  <c r="H79" i="322"/>
  <c r="G79" i="322"/>
  <c r="F79" i="322"/>
  <c r="E79" i="322"/>
  <c r="D79" i="322"/>
  <c r="C79" i="322"/>
  <c r="B79" i="322"/>
  <c r="S78" i="322"/>
  <c r="O78" i="322"/>
  <c r="H78" i="322"/>
  <c r="G78" i="322"/>
  <c r="F78" i="322"/>
  <c r="E78" i="322"/>
  <c r="D78" i="322"/>
  <c r="C78" i="322"/>
  <c r="B78" i="322"/>
  <c r="S77" i="322"/>
  <c r="O77" i="322"/>
  <c r="H77" i="322"/>
  <c r="G77" i="322"/>
  <c r="F77" i="322"/>
  <c r="E77" i="322"/>
  <c r="D77" i="322"/>
  <c r="C77" i="322"/>
  <c r="B77" i="322"/>
  <c r="S76" i="322"/>
  <c r="O76" i="322"/>
  <c r="H76" i="322"/>
  <c r="G76" i="322"/>
  <c r="F76" i="322"/>
  <c r="E76" i="322"/>
  <c r="D76" i="322"/>
  <c r="C76" i="322"/>
  <c r="B76" i="322"/>
  <c r="S75" i="322"/>
  <c r="O75" i="322"/>
  <c r="H75" i="322"/>
  <c r="G75" i="322"/>
  <c r="F75" i="322"/>
  <c r="E75" i="322"/>
  <c r="D75" i="322"/>
  <c r="C75" i="322"/>
  <c r="B75" i="322"/>
  <c r="S74" i="322"/>
  <c r="O74" i="322"/>
  <c r="H74" i="322"/>
  <c r="G74" i="322"/>
  <c r="F74" i="322"/>
  <c r="E74" i="322"/>
  <c r="D74" i="322"/>
  <c r="C74" i="322"/>
  <c r="B74" i="322"/>
  <c r="S73" i="322"/>
  <c r="O73" i="322"/>
  <c r="H73" i="322"/>
  <c r="G73" i="322"/>
  <c r="F73" i="322"/>
  <c r="E73" i="322"/>
  <c r="D73" i="322"/>
  <c r="C73" i="322"/>
  <c r="B73" i="322"/>
  <c r="S72" i="322"/>
  <c r="O72" i="322"/>
  <c r="H72" i="322"/>
  <c r="G72" i="322"/>
  <c r="F72" i="322"/>
  <c r="E72" i="322"/>
  <c r="D72" i="322"/>
  <c r="C72" i="322"/>
  <c r="B72" i="322"/>
  <c r="S71" i="322"/>
  <c r="O71" i="322"/>
  <c r="H71" i="322"/>
  <c r="G71" i="322"/>
  <c r="F71" i="322"/>
  <c r="E71" i="322"/>
  <c r="D71" i="322"/>
  <c r="C71" i="322"/>
  <c r="B71" i="322"/>
  <c r="S70" i="322"/>
  <c r="O70" i="322"/>
  <c r="H70" i="322"/>
  <c r="G70" i="322"/>
  <c r="F70" i="322"/>
  <c r="E70" i="322"/>
  <c r="D70" i="322"/>
  <c r="C70" i="322"/>
  <c r="B70" i="322"/>
  <c r="S69" i="322"/>
  <c r="O69" i="322"/>
  <c r="H69" i="322"/>
  <c r="G69" i="322"/>
  <c r="F69" i="322"/>
  <c r="E69" i="322"/>
  <c r="D69" i="322"/>
  <c r="C69" i="322"/>
  <c r="B69" i="322"/>
  <c r="S68" i="322"/>
  <c r="O68" i="322"/>
  <c r="H68" i="322"/>
  <c r="G68" i="322"/>
  <c r="F68" i="322"/>
  <c r="E68" i="322"/>
  <c r="D68" i="322"/>
  <c r="C68" i="322"/>
  <c r="B68" i="322"/>
  <c r="S67" i="322"/>
  <c r="O67" i="322"/>
  <c r="H67" i="322"/>
  <c r="G67" i="322"/>
  <c r="F67" i="322"/>
  <c r="E67" i="322"/>
  <c r="D67" i="322"/>
  <c r="C67" i="322"/>
  <c r="B67" i="322"/>
  <c r="S66" i="322"/>
  <c r="O66" i="322"/>
  <c r="H66" i="322"/>
  <c r="G66" i="322"/>
  <c r="F66" i="322"/>
  <c r="E66" i="322"/>
  <c r="D66" i="322"/>
  <c r="C66" i="322"/>
  <c r="B66" i="322"/>
  <c r="S65" i="322"/>
  <c r="O65" i="322"/>
  <c r="H65" i="322"/>
  <c r="G65" i="322"/>
  <c r="F65" i="322"/>
  <c r="E65" i="322"/>
  <c r="D65" i="322"/>
  <c r="C65" i="322"/>
  <c r="B65" i="322"/>
  <c r="S64" i="322"/>
  <c r="O64" i="322"/>
  <c r="H64" i="322"/>
  <c r="G64" i="322"/>
  <c r="F64" i="322"/>
  <c r="E64" i="322"/>
  <c r="D64" i="322"/>
  <c r="C64" i="322"/>
  <c r="B64" i="322"/>
  <c r="S63" i="322"/>
  <c r="O63" i="322"/>
  <c r="H63" i="322"/>
  <c r="G63" i="322"/>
  <c r="F63" i="322"/>
  <c r="E63" i="322"/>
  <c r="D63" i="322"/>
  <c r="C63" i="322"/>
  <c r="B63" i="322"/>
  <c r="S62" i="322"/>
  <c r="O62" i="322"/>
  <c r="H62" i="322"/>
  <c r="G62" i="322"/>
  <c r="F62" i="322"/>
  <c r="E62" i="322"/>
  <c r="D62" i="322"/>
  <c r="C62" i="322"/>
  <c r="B62" i="322"/>
  <c r="S61" i="322"/>
  <c r="O61" i="322"/>
  <c r="H61" i="322"/>
  <c r="G61" i="322"/>
  <c r="F61" i="322"/>
  <c r="E61" i="322"/>
  <c r="D61" i="322"/>
  <c r="C61" i="322"/>
  <c r="B61" i="322"/>
  <c r="S60" i="322"/>
  <c r="O60" i="322"/>
  <c r="H60" i="322"/>
  <c r="G60" i="322"/>
  <c r="F60" i="322"/>
  <c r="E60" i="322"/>
  <c r="D60" i="322"/>
  <c r="C60" i="322"/>
  <c r="B60" i="322"/>
  <c r="S59" i="322"/>
  <c r="O59" i="322"/>
  <c r="H59" i="322"/>
  <c r="G59" i="322"/>
  <c r="F59" i="322"/>
  <c r="E59" i="322"/>
  <c r="D59" i="322"/>
  <c r="C59" i="322"/>
  <c r="B59" i="322"/>
  <c r="S58" i="322"/>
  <c r="O58" i="322"/>
  <c r="H58" i="322"/>
  <c r="G58" i="322"/>
  <c r="F58" i="322"/>
  <c r="E58" i="322"/>
  <c r="D58" i="322"/>
  <c r="C58" i="322"/>
  <c r="B58" i="322"/>
  <c r="S57" i="322"/>
  <c r="O57" i="322"/>
  <c r="H57" i="322"/>
  <c r="G57" i="322"/>
  <c r="F57" i="322"/>
  <c r="E57" i="322"/>
  <c r="D57" i="322"/>
  <c r="C57" i="322"/>
  <c r="B57" i="322"/>
  <c r="S56" i="322"/>
  <c r="O56" i="322"/>
  <c r="H56" i="322"/>
  <c r="G56" i="322"/>
  <c r="F56" i="322"/>
  <c r="E56" i="322"/>
  <c r="D56" i="322"/>
  <c r="C56" i="322"/>
  <c r="B56" i="322"/>
  <c r="S55" i="322"/>
  <c r="O55" i="322"/>
  <c r="H55" i="322"/>
  <c r="G55" i="322"/>
  <c r="F55" i="322"/>
  <c r="E55" i="322"/>
  <c r="D55" i="322"/>
  <c r="C55" i="322"/>
  <c r="B55" i="322"/>
  <c r="S54" i="322"/>
  <c r="O54" i="322"/>
  <c r="H54" i="322"/>
  <c r="G54" i="322"/>
  <c r="F54" i="322"/>
  <c r="E54" i="322"/>
  <c r="D54" i="322"/>
  <c r="C54" i="322"/>
  <c r="B54" i="322"/>
  <c r="S53" i="322"/>
  <c r="O53" i="322"/>
  <c r="H53" i="322"/>
  <c r="G53" i="322"/>
  <c r="F53" i="322"/>
  <c r="E53" i="322"/>
  <c r="D53" i="322"/>
  <c r="C53" i="322"/>
  <c r="B53" i="322"/>
  <c r="S52" i="322"/>
  <c r="O52" i="322"/>
  <c r="H52" i="322"/>
  <c r="G52" i="322"/>
  <c r="F52" i="322"/>
  <c r="E52" i="322"/>
  <c r="D52" i="322"/>
  <c r="C52" i="322"/>
  <c r="B52" i="322"/>
  <c r="S51" i="322"/>
  <c r="O51" i="322"/>
  <c r="H51" i="322"/>
  <c r="G51" i="322"/>
  <c r="F51" i="322"/>
  <c r="E51" i="322"/>
  <c r="D51" i="322"/>
  <c r="C51" i="322"/>
  <c r="B51" i="322"/>
  <c r="S50" i="322"/>
  <c r="O50" i="322"/>
  <c r="H50" i="322"/>
  <c r="G50" i="322"/>
  <c r="F50" i="322"/>
  <c r="E50" i="322"/>
  <c r="D50" i="322"/>
  <c r="C50" i="322"/>
  <c r="B50" i="322"/>
  <c r="S49" i="322"/>
  <c r="O49" i="322"/>
  <c r="H49" i="322"/>
  <c r="G49" i="322"/>
  <c r="F49" i="322"/>
  <c r="E49" i="322"/>
  <c r="D49" i="322"/>
  <c r="C49" i="322"/>
  <c r="B49" i="322"/>
  <c r="S48" i="322"/>
  <c r="O48" i="322"/>
  <c r="H48" i="322"/>
  <c r="G48" i="322"/>
  <c r="F48" i="322"/>
  <c r="E48" i="322"/>
  <c r="D48" i="322"/>
  <c r="C48" i="322"/>
  <c r="B48" i="322"/>
  <c r="S47" i="322"/>
  <c r="O47" i="322"/>
  <c r="H47" i="322"/>
  <c r="G47" i="322"/>
  <c r="F47" i="322"/>
  <c r="E47" i="322"/>
  <c r="D47" i="322"/>
  <c r="C47" i="322"/>
  <c r="B47" i="322"/>
  <c r="S46" i="322"/>
  <c r="O46" i="322"/>
  <c r="H46" i="322"/>
  <c r="G46" i="322"/>
  <c r="F46" i="322"/>
  <c r="E46" i="322"/>
  <c r="D46" i="322"/>
  <c r="C46" i="322"/>
  <c r="B46" i="322"/>
  <c r="S45" i="322"/>
  <c r="O45" i="322"/>
  <c r="H45" i="322"/>
  <c r="G45" i="322"/>
  <c r="F45" i="322"/>
  <c r="E45" i="322"/>
  <c r="D45" i="322"/>
  <c r="C45" i="322"/>
  <c r="B45" i="322"/>
  <c r="S44" i="322"/>
  <c r="O44" i="322"/>
  <c r="H44" i="322"/>
  <c r="G44" i="322"/>
  <c r="F44" i="322"/>
  <c r="E44" i="322"/>
  <c r="D44" i="322"/>
  <c r="C44" i="322"/>
  <c r="B44" i="322"/>
  <c r="S43" i="322"/>
  <c r="O43" i="322"/>
  <c r="H43" i="322"/>
  <c r="G43" i="322"/>
  <c r="F43" i="322"/>
  <c r="E43" i="322"/>
  <c r="D43" i="322"/>
  <c r="C43" i="322"/>
  <c r="B43" i="322"/>
  <c r="S42" i="322"/>
  <c r="O42" i="322"/>
  <c r="H42" i="322"/>
  <c r="G42" i="322"/>
  <c r="F42" i="322"/>
  <c r="E42" i="322"/>
  <c r="D42" i="322"/>
  <c r="C42" i="322"/>
  <c r="B42" i="322"/>
  <c r="S41" i="322"/>
  <c r="O41" i="322"/>
  <c r="H41" i="322"/>
  <c r="G41" i="322"/>
  <c r="F41" i="322"/>
  <c r="E41" i="322"/>
  <c r="D41" i="322"/>
  <c r="C41" i="322"/>
  <c r="B41" i="322"/>
  <c r="S40" i="322"/>
  <c r="O40" i="322"/>
  <c r="H40" i="322"/>
  <c r="G40" i="322"/>
  <c r="F40" i="322"/>
  <c r="E40" i="322"/>
  <c r="D40" i="322"/>
  <c r="C40" i="322"/>
  <c r="B40" i="322"/>
  <c r="S39" i="322"/>
  <c r="O39" i="322"/>
  <c r="H39" i="322"/>
  <c r="G39" i="322"/>
  <c r="F39" i="322"/>
  <c r="E39" i="322"/>
  <c r="D39" i="322"/>
  <c r="C39" i="322"/>
  <c r="B39" i="322"/>
  <c r="S38" i="322"/>
  <c r="O38" i="322"/>
  <c r="H38" i="322"/>
  <c r="G38" i="322"/>
  <c r="F38" i="322"/>
  <c r="E38" i="322"/>
  <c r="D38" i="322"/>
  <c r="C38" i="322"/>
  <c r="B38" i="322"/>
  <c r="S37" i="322"/>
  <c r="O37" i="322"/>
  <c r="H37" i="322"/>
  <c r="G37" i="322"/>
  <c r="F37" i="322"/>
  <c r="E37" i="322"/>
  <c r="D37" i="322"/>
  <c r="C37" i="322"/>
  <c r="B37" i="322"/>
  <c r="S36" i="322"/>
  <c r="O36" i="322"/>
  <c r="H36" i="322"/>
  <c r="G36" i="322"/>
  <c r="F36" i="322"/>
  <c r="E36" i="322"/>
  <c r="D36" i="322"/>
  <c r="C36" i="322"/>
  <c r="B36" i="322"/>
  <c r="S35" i="322"/>
  <c r="O35" i="322"/>
  <c r="H35" i="322"/>
  <c r="G35" i="322"/>
  <c r="F35" i="322"/>
  <c r="E35" i="322"/>
  <c r="D35" i="322"/>
  <c r="C35" i="322"/>
  <c r="B35" i="322"/>
  <c r="S34" i="322"/>
  <c r="O34" i="322"/>
  <c r="H34" i="322"/>
  <c r="G34" i="322"/>
  <c r="F34" i="322"/>
  <c r="E34" i="322"/>
  <c r="D34" i="322"/>
  <c r="C34" i="322"/>
  <c r="B34" i="322"/>
  <c r="S33" i="322"/>
  <c r="O33" i="322"/>
  <c r="H33" i="322"/>
  <c r="G33" i="322"/>
  <c r="F33" i="322"/>
  <c r="E33" i="322"/>
  <c r="D33" i="322"/>
  <c r="C33" i="322"/>
  <c r="B33" i="322"/>
  <c r="S32" i="322"/>
  <c r="O32" i="322"/>
  <c r="H32" i="322"/>
  <c r="G32" i="322"/>
  <c r="F32" i="322"/>
  <c r="E32" i="322"/>
  <c r="D32" i="322"/>
  <c r="C32" i="322"/>
  <c r="B32" i="322"/>
  <c r="S31" i="322"/>
  <c r="O31" i="322"/>
  <c r="H31" i="322"/>
  <c r="G31" i="322"/>
  <c r="F31" i="322"/>
  <c r="E31" i="322"/>
  <c r="D31" i="322"/>
  <c r="C31" i="322"/>
  <c r="B31" i="322"/>
  <c r="S30" i="322"/>
  <c r="H30" i="322"/>
  <c r="G30" i="322"/>
  <c r="F30" i="322"/>
  <c r="E30" i="322"/>
  <c r="D30" i="322"/>
  <c r="C30" i="322"/>
  <c r="B30" i="322"/>
  <c r="S29" i="322"/>
  <c r="H29" i="322"/>
  <c r="G29" i="322"/>
  <c r="F29" i="322"/>
  <c r="E29" i="322"/>
  <c r="D29" i="322"/>
  <c r="C29" i="322"/>
  <c r="B29" i="322"/>
  <c r="S28" i="322"/>
  <c r="H28" i="322"/>
  <c r="G28" i="322"/>
  <c r="F28" i="322"/>
  <c r="E28" i="322"/>
  <c r="D28" i="322"/>
  <c r="C28" i="322"/>
  <c r="B28" i="322"/>
  <c r="S27" i="322"/>
  <c r="O27" i="322"/>
  <c r="H27" i="322"/>
  <c r="G27" i="322"/>
  <c r="F27" i="322"/>
  <c r="E27" i="322"/>
  <c r="D27" i="322"/>
  <c r="C27" i="322"/>
  <c r="B27" i="322"/>
  <c r="S26" i="322"/>
  <c r="O26" i="322"/>
  <c r="H26" i="322"/>
  <c r="G26" i="322"/>
  <c r="F26" i="322"/>
  <c r="E26" i="322"/>
  <c r="D26" i="322"/>
  <c r="C26" i="322"/>
  <c r="B26" i="322"/>
  <c r="S25" i="322"/>
  <c r="O25" i="322"/>
  <c r="H25" i="322"/>
  <c r="G25" i="322"/>
  <c r="F25" i="322"/>
  <c r="E25" i="322"/>
  <c r="D25" i="322"/>
  <c r="C25" i="322"/>
  <c r="B25" i="322"/>
  <c r="S24" i="322"/>
  <c r="O24" i="322"/>
  <c r="H24" i="322"/>
  <c r="G24" i="322"/>
  <c r="F24" i="322"/>
  <c r="E24" i="322"/>
  <c r="D24" i="322"/>
  <c r="C24" i="322"/>
  <c r="B24" i="322"/>
  <c r="S23" i="322"/>
  <c r="O23" i="322"/>
  <c r="H23" i="322"/>
  <c r="G23" i="322"/>
  <c r="F23" i="322"/>
  <c r="E23" i="322"/>
  <c r="D23" i="322"/>
  <c r="C23" i="322"/>
  <c r="B23" i="322"/>
  <c r="S22" i="322"/>
  <c r="O22" i="322"/>
  <c r="H22" i="322"/>
  <c r="G22" i="322"/>
  <c r="F22" i="322"/>
  <c r="E22" i="322"/>
  <c r="D22" i="322"/>
  <c r="C22" i="322"/>
  <c r="B22" i="322"/>
  <c r="S21" i="322"/>
  <c r="O21" i="322"/>
  <c r="H21" i="322"/>
  <c r="G21" i="322"/>
  <c r="F21" i="322"/>
  <c r="E21" i="322"/>
  <c r="D21" i="322"/>
  <c r="C21" i="322"/>
  <c r="B21" i="322"/>
  <c r="S20" i="322"/>
  <c r="O20" i="322"/>
  <c r="H20" i="322"/>
  <c r="G20" i="322"/>
  <c r="F20" i="322"/>
  <c r="E20" i="322"/>
  <c r="D20" i="322"/>
  <c r="C20" i="322"/>
  <c r="B20" i="322"/>
  <c r="B19" i="322"/>
  <c r="S12" i="322"/>
  <c r="Q12" i="322"/>
  <c r="O12" i="322"/>
  <c r="H12" i="322"/>
  <c r="G12" i="322"/>
  <c r="F12" i="322"/>
  <c r="E12" i="322"/>
  <c r="D12" i="322"/>
  <c r="C12" i="322"/>
  <c r="B12" i="322"/>
  <c r="S15" i="322"/>
  <c r="Q15" i="322"/>
  <c r="O15" i="322"/>
  <c r="H15" i="322"/>
  <c r="G15" i="322"/>
  <c r="F15" i="322"/>
  <c r="E15" i="322"/>
  <c r="D15" i="322"/>
  <c r="C15" i="322"/>
  <c r="B15" i="322"/>
  <c r="S16" i="322"/>
  <c r="Q16" i="322"/>
  <c r="H16" i="322"/>
  <c r="G16" i="322"/>
  <c r="F16" i="322"/>
  <c r="E16" i="322"/>
  <c r="D16" i="322"/>
  <c r="C16" i="322"/>
  <c r="B16" i="322"/>
  <c r="S13" i="322"/>
  <c r="Q13" i="322"/>
  <c r="O13" i="322"/>
  <c r="H13" i="322"/>
  <c r="G13" i="322"/>
  <c r="F13" i="322"/>
  <c r="E13" i="322"/>
  <c r="D13" i="322"/>
  <c r="C13" i="322"/>
  <c r="B13" i="322"/>
  <c r="S11" i="322"/>
  <c r="Q11" i="322"/>
  <c r="O11" i="322"/>
  <c r="H11" i="322"/>
  <c r="G11" i="322"/>
  <c r="F11" i="322"/>
  <c r="E11" i="322"/>
  <c r="D11" i="322"/>
  <c r="C11" i="322"/>
  <c r="B11" i="322"/>
  <c r="S14" i="322"/>
  <c r="Q14" i="322"/>
  <c r="O14" i="322"/>
  <c r="H14" i="322"/>
  <c r="G14" i="322"/>
  <c r="F14" i="322"/>
  <c r="E14" i="322"/>
  <c r="D14" i="322"/>
  <c r="C14" i="322"/>
  <c r="B14" i="322"/>
  <c r="S17" i="322"/>
  <c r="Q17" i="322"/>
  <c r="H17" i="322"/>
  <c r="G17" i="322"/>
  <c r="F17" i="322"/>
  <c r="E17" i="322"/>
  <c r="D17" i="322"/>
  <c r="C17" i="322"/>
  <c r="B17" i="322"/>
  <c r="S18" i="322"/>
  <c r="Q18" i="322"/>
  <c r="H18" i="322"/>
  <c r="G18" i="322"/>
  <c r="F18" i="322"/>
  <c r="E18" i="322"/>
  <c r="D18" i="322"/>
  <c r="C18" i="322"/>
  <c r="B18" i="322"/>
  <c r="B10" i="322"/>
  <c r="S8" i="322"/>
  <c r="A4" i="322"/>
  <c r="A2" i="322"/>
  <c r="A1" i="322"/>
  <c r="B59" i="222"/>
  <c r="B53" i="222"/>
  <c r="B130" i="222"/>
  <c r="M154" i="321"/>
  <c r="H154" i="321"/>
  <c r="G154" i="321"/>
  <c r="F154" i="321"/>
  <c r="E154" i="321"/>
  <c r="D154" i="321"/>
  <c r="C154" i="321"/>
  <c r="B154" i="321"/>
  <c r="M153" i="321"/>
  <c r="H153" i="321"/>
  <c r="G153" i="321"/>
  <c r="F153" i="321"/>
  <c r="E153" i="321"/>
  <c r="D153" i="321"/>
  <c r="C153" i="321"/>
  <c r="B153" i="321"/>
  <c r="M152" i="321"/>
  <c r="H152" i="321"/>
  <c r="G152" i="321"/>
  <c r="F152" i="321"/>
  <c r="E152" i="321"/>
  <c r="D152" i="321"/>
  <c r="C152" i="321"/>
  <c r="B152" i="321"/>
  <c r="M151" i="321"/>
  <c r="H151" i="321"/>
  <c r="G151" i="321"/>
  <c r="F151" i="321"/>
  <c r="E151" i="321"/>
  <c r="D151" i="321"/>
  <c r="C151" i="321"/>
  <c r="B151" i="321"/>
  <c r="M150" i="321"/>
  <c r="H150" i="321"/>
  <c r="G150" i="321"/>
  <c r="F150" i="321"/>
  <c r="E150" i="321"/>
  <c r="D150" i="321"/>
  <c r="C150" i="321"/>
  <c r="B150" i="321"/>
  <c r="M149" i="321"/>
  <c r="H149" i="321"/>
  <c r="G149" i="321"/>
  <c r="F149" i="321"/>
  <c r="E149" i="321"/>
  <c r="D149" i="321"/>
  <c r="C149" i="321"/>
  <c r="B149" i="321"/>
  <c r="M148" i="321"/>
  <c r="H148" i="321"/>
  <c r="G148" i="321"/>
  <c r="F148" i="321"/>
  <c r="E148" i="321"/>
  <c r="D148" i="321"/>
  <c r="C148" i="321"/>
  <c r="B148" i="321"/>
  <c r="M147" i="321"/>
  <c r="H147" i="321"/>
  <c r="G147" i="321"/>
  <c r="F147" i="321"/>
  <c r="E147" i="321"/>
  <c r="D147" i="321"/>
  <c r="C147" i="321"/>
  <c r="B147" i="321"/>
  <c r="M146" i="321"/>
  <c r="H146" i="321"/>
  <c r="G146" i="321"/>
  <c r="F146" i="321"/>
  <c r="E146" i="321"/>
  <c r="D146" i="321"/>
  <c r="C146" i="321"/>
  <c r="B146" i="321"/>
  <c r="M145" i="321"/>
  <c r="H145" i="321"/>
  <c r="G145" i="321"/>
  <c r="F145" i="321"/>
  <c r="E145" i="321"/>
  <c r="D145" i="321"/>
  <c r="C145" i="321"/>
  <c r="B145" i="321"/>
  <c r="M144" i="321"/>
  <c r="H144" i="321"/>
  <c r="G144" i="321"/>
  <c r="F144" i="321"/>
  <c r="E144" i="321"/>
  <c r="D144" i="321"/>
  <c r="C144" i="321"/>
  <c r="B144" i="321"/>
  <c r="M143" i="321"/>
  <c r="H143" i="321"/>
  <c r="G143" i="321"/>
  <c r="F143" i="321"/>
  <c r="E143" i="321"/>
  <c r="D143" i="321"/>
  <c r="C143" i="321"/>
  <c r="B143" i="321"/>
  <c r="M142" i="321"/>
  <c r="H142" i="321"/>
  <c r="G142" i="321"/>
  <c r="F142" i="321"/>
  <c r="E142" i="321"/>
  <c r="D142" i="321"/>
  <c r="C142" i="321"/>
  <c r="B142" i="321"/>
  <c r="M141" i="321"/>
  <c r="H141" i="321"/>
  <c r="G141" i="321"/>
  <c r="F141" i="321"/>
  <c r="E141" i="321"/>
  <c r="D141" i="321"/>
  <c r="C141" i="321"/>
  <c r="B141" i="321"/>
  <c r="M140" i="321"/>
  <c r="H140" i="321"/>
  <c r="G140" i="321"/>
  <c r="F140" i="321"/>
  <c r="E140" i="321"/>
  <c r="D140" i="321"/>
  <c r="C140" i="321"/>
  <c r="B140" i="321"/>
  <c r="M139" i="321"/>
  <c r="H139" i="321"/>
  <c r="G139" i="321"/>
  <c r="F139" i="321"/>
  <c r="E139" i="321"/>
  <c r="D139" i="321"/>
  <c r="C139" i="321"/>
  <c r="B139" i="321"/>
  <c r="M138" i="321"/>
  <c r="H138" i="321"/>
  <c r="G138" i="321"/>
  <c r="F138" i="321"/>
  <c r="E138" i="321"/>
  <c r="D138" i="321"/>
  <c r="C138" i="321"/>
  <c r="B138" i="321"/>
  <c r="M137" i="321"/>
  <c r="H137" i="321"/>
  <c r="G137" i="321"/>
  <c r="F137" i="321"/>
  <c r="E137" i="321"/>
  <c r="D137" i="321"/>
  <c r="C137" i="321"/>
  <c r="B137" i="321"/>
  <c r="M136" i="321"/>
  <c r="H136" i="321"/>
  <c r="G136" i="321"/>
  <c r="F136" i="321"/>
  <c r="E136" i="321"/>
  <c r="D136" i="321"/>
  <c r="C136" i="321"/>
  <c r="B136" i="321"/>
  <c r="M135" i="321"/>
  <c r="H135" i="321"/>
  <c r="G135" i="321"/>
  <c r="F135" i="321"/>
  <c r="E135" i="321"/>
  <c r="D135" i="321"/>
  <c r="C135" i="321"/>
  <c r="B135" i="321"/>
  <c r="M134" i="321"/>
  <c r="H134" i="321"/>
  <c r="G134" i="321"/>
  <c r="F134" i="321"/>
  <c r="E134" i="321"/>
  <c r="D134" i="321"/>
  <c r="C134" i="321"/>
  <c r="B134" i="321"/>
  <c r="M133" i="321"/>
  <c r="H133" i="321"/>
  <c r="G133" i="321"/>
  <c r="F133" i="321"/>
  <c r="E133" i="321"/>
  <c r="D133" i="321"/>
  <c r="C133" i="321"/>
  <c r="B133" i="321"/>
  <c r="M132" i="321"/>
  <c r="H132" i="321"/>
  <c r="G132" i="321"/>
  <c r="F132" i="321"/>
  <c r="E132" i="321"/>
  <c r="D132" i="321"/>
  <c r="C132" i="321"/>
  <c r="B132" i="321"/>
  <c r="M131" i="321"/>
  <c r="H131" i="321"/>
  <c r="G131" i="321"/>
  <c r="F131" i="321"/>
  <c r="E131" i="321"/>
  <c r="D131" i="321"/>
  <c r="C131" i="321"/>
  <c r="B131" i="321"/>
  <c r="M130" i="321"/>
  <c r="H130" i="321"/>
  <c r="G130" i="321"/>
  <c r="F130" i="321"/>
  <c r="E130" i="321"/>
  <c r="D130" i="321"/>
  <c r="C130" i="321"/>
  <c r="B130" i="321"/>
  <c r="M129" i="321"/>
  <c r="H129" i="321"/>
  <c r="G129" i="321"/>
  <c r="F129" i="321"/>
  <c r="E129" i="321"/>
  <c r="D129" i="321"/>
  <c r="C129" i="321"/>
  <c r="B129" i="321"/>
  <c r="M128" i="321"/>
  <c r="H128" i="321"/>
  <c r="G128" i="321"/>
  <c r="F128" i="321"/>
  <c r="E128" i="321"/>
  <c r="D128" i="321"/>
  <c r="C128" i="321"/>
  <c r="B128" i="321"/>
  <c r="M127" i="321"/>
  <c r="H127" i="321"/>
  <c r="G127" i="321"/>
  <c r="F127" i="321"/>
  <c r="E127" i="321"/>
  <c r="D127" i="321"/>
  <c r="C127" i="321"/>
  <c r="B127" i="321"/>
  <c r="M126" i="321"/>
  <c r="H126" i="321"/>
  <c r="G126" i="321"/>
  <c r="F126" i="321"/>
  <c r="E126" i="321"/>
  <c r="D126" i="321"/>
  <c r="C126" i="321"/>
  <c r="B126" i="321"/>
  <c r="M125" i="321"/>
  <c r="H125" i="321"/>
  <c r="G125" i="321"/>
  <c r="F125" i="321"/>
  <c r="E125" i="321"/>
  <c r="D125" i="321"/>
  <c r="C125" i="321"/>
  <c r="B125" i="321"/>
  <c r="M124" i="321"/>
  <c r="H124" i="321"/>
  <c r="G124" i="321"/>
  <c r="F124" i="321"/>
  <c r="E124" i="321"/>
  <c r="D124" i="321"/>
  <c r="C124" i="321"/>
  <c r="B124" i="321"/>
  <c r="M123" i="321"/>
  <c r="H123" i="321"/>
  <c r="G123" i="321"/>
  <c r="F123" i="321"/>
  <c r="E123" i="321"/>
  <c r="D123" i="321"/>
  <c r="C123" i="321"/>
  <c r="B123" i="321"/>
  <c r="M122" i="321"/>
  <c r="H122" i="321"/>
  <c r="G122" i="321"/>
  <c r="F122" i="321"/>
  <c r="E122" i="321"/>
  <c r="D122" i="321"/>
  <c r="C122" i="321"/>
  <c r="B122" i="321"/>
  <c r="M121" i="321"/>
  <c r="H121" i="321"/>
  <c r="G121" i="321"/>
  <c r="F121" i="321"/>
  <c r="E121" i="321"/>
  <c r="D121" i="321"/>
  <c r="C121" i="321"/>
  <c r="B121" i="321"/>
  <c r="M120" i="321"/>
  <c r="H120" i="321"/>
  <c r="G120" i="321"/>
  <c r="F120" i="321"/>
  <c r="E120" i="321"/>
  <c r="D120" i="321"/>
  <c r="C120" i="321"/>
  <c r="B120" i="321"/>
  <c r="M119" i="321"/>
  <c r="H119" i="321"/>
  <c r="G119" i="321"/>
  <c r="F119" i="321"/>
  <c r="E119" i="321"/>
  <c r="D119" i="321"/>
  <c r="C119" i="321"/>
  <c r="B119" i="321"/>
  <c r="M118" i="321"/>
  <c r="H118" i="321"/>
  <c r="G118" i="321"/>
  <c r="F118" i="321"/>
  <c r="E118" i="321"/>
  <c r="D118" i="321"/>
  <c r="C118" i="321"/>
  <c r="B118" i="321"/>
  <c r="M117" i="321"/>
  <c r="H117" i="321"/>
  <c r="G117" i="321"/>
  <c r="F117" i="321"/>
  <c r="E117" i="321"/>
  <c r="D117" i="321"/>
  <c r="C117" i="321"/>
  <c r="B117" i="321"/>
  <c r="M116" i="321"/>
  <c r="H116" i="321"/>
  <c r="G116" i="321"/>
  <c r="F116" i="321"/>
  <c r="E116" i="321"/>
  <c r="D116" i="321"/>
  <c r="C116" i="321"/>
  <c r="B116" i="321"/>
  <c r="B115" i="321"/>
  <c r="M114" i="321"/>
  <c r="H114" i="321"/>
  <c r="G114" i="321"/>
  <c r="F114" i="321"/>
  <c r="E114" i="321"/>
  <c r="D114" i="321"/>
  <c r="C114" i="321"/>
  <c r="B114" i="321"/>
  <c r="M113" i="321"/>
  <c r="H113" i="321"/>
  <c r="G113" i="321"/>
  <c r="F113" i="321"/>
  <c r="E113" i="321"/>
  <c r="D113" i="321"/>
  <c r="C113" i="321"/>
  <c r="B113" i="321"/>
  <c r="M112" i="321"/>
  <c r="H112" i="321"/>
  <c r="G112" i="321"/>
  <c r="F112" i="321"/>
  <c r="E112" i="321"/>
  <c r="D112" i="321"/>
  <c r="C112" i="321"/>
  <c r="B112" i="321"/>
  <c r="M111" i="321"/>
  <c r="H111" i="321"/>
  <c r="G111" i="321"/>
  <c r="F111" i="321"/>
  <c r="E111" i="321"/>
  <c r="D111" i="321"/>
  <c r="C111" i="321"/>
  <c r="B111" i="321"/>
  <c r="M110" i="321"/>
  <c r="H110" i="321"/>
  <c r="G110" i="321"/>
  <c r="F110" i="321"/>
  <c r="E110" i="321"/>
  <c r="D110" i="321"/>
  <c r="C110" i="321"/>
  <c r="B110" i="321"/>
  <c r="M109" i="321"/>
  <c r="H109" i="321"/>
  <c r="G109" i="321"/>
  <c r="F109" i="321"/>
  <c r="E109" i="321"/>
  <c r="D109" i="321"/>
  <c r="C109" i="321"/>
  <c r="B109" i="321"/>
  <c r="M108" i="321"/>
  <c r="H108" i="321"/>
  <c r="G108" i="321"/>
  <c r="F108" i="321"/>
  <c r="E108" i="321"/>
  <c r="D108" i="321"/>
  <c r="C108" i="321"/>
  <c r="B108" i="321"/>
  <c r="M107" i="321"/>
  <c r="H107" i="321"/>
  <c r="G107" i="321"/>
  <c r="F107" i="321"/>
  <c r="E107" i="321"/>
  <c r="D107" i="321"/>
  <c r="C107" i="321"/>
  <c r="B107" i="321"/>
  <c r="M106" i="321"/>
  <c r="H106" i="321"/>
  <c r="G106" i="321"/>
  <c r="F106" i="321"/>
  <c r="E106" i="321"/>
  <c r="D106" i="321"/>
  <c r="C106" i="321"/>
  <c r="B106" i="321"/>
  <c r="M105" i="321"/>
  <c r="H105" i="321"/>
  <c r="G105" i="321"/>
  <c r="F105" i="321"/>
  <c r="E105" i="321"/>
  <c r="D105" i="321"/>
  <c r="C105" i="321"/>
  <c r="B105" i="321"/>
  <c r="M104" i="321"/>
  <c r="H104" i="321"/>
  <c r="G104" i="321"/>
  <c r="F104" i="321"/>
  <c r="E104" i="321"/>
  <c r="D104" i="321"/>
  <c r="C104" i="321"/>
  <c r="B104" i="321"/>
  <c r="M103" i="321"/>
  <c r="H103" i="321"/>
  <c r="G103" i="321"/>
  <c r="F103" i="321"/>
  <c r="E103" i="321"/>
  <c r="D103" i="321"/>
  <c r="C103" i="321"/>
  <c r="B103" i="321"/>
  <c r="M102" i="321"/>
  <c r="H102" i="321"/>
  <c r="G102" i="321"/>
  <c r="F102" i="321"/>
  <c r="E102" i="321"/>
  <c r="D102" i="321"/>
  <c r="C102" i="321"/>
  <c r="B102" i="321"/>
  <c r="M101" i="321"/>
  <c r="H101" i="321"/>
  <c r="G101" i="321"/>
  <c r="F101" i="321"/>
  <c r="E101" i="321"/>
  <c r="D101" i="321"/>
  <c r="C101" i="321"/>
  <c r="B101" i="321"/>
  <c r="M100" i="321"/>
  <c r="H100" i="321"/>
  <c r="G100" i="321"/>
  <c r="F100" i="321"/>
  <c r="E100" i="321"/>
  <c r="D100" i="321"/>
  <c r="C100" i="321"/>
  <c r="B100" i="321"/>
  <c r="M99" i="321"/>
  <c r="H99" i="321"/>
  <c r="G99" i="321"/>
  <c r="F99" i="321"/>
  <c r="E99" i="321"/>
  <c r="D99" i="321"/>
  <c r="C99" i="321"/>
  <c r="B99" i="321"/>
  <c r="M98" i="321"/>
  <c r="H98" i="321"/>
  <c r="G98" i="321"/>
  <c r="F98" i="321"/>
  <c r="E98" i="321"/>
  <c r="D98" i="321"/>
  <c r="C98" i="321"/>
  <c r="B98" i="321"/>
  <c r="M97" i="321"/>
  <c r="H97" i="321"/>
  <c r="G97" i="321"/>
  <c r="F97" i="321"/>
  <c r="E97" i="321"/>
  <c r="D97" i="321"/>
  <c r="C97" i="321"/>
  <c r="B97" i="321"/>
  <c r="M96" i="321"/>
  <c r="H96" i="321"/>
  <c r="G96" i="321"/>
  <c r="F96" i="321"/>
  <c r="E96" i="321"/>
  <c r="D96" i="321"/>
  <c r="C96" i="321"/>
  <c r="B96" i="321"/>
  <c r="M95" i="321"/>
  <c r="H95" i="321"/>
  <c r="G95" i="321"/>
  <c r="F95" i="321"/>
  <c r="E95" i="321"/>
  <c r="D95" i="321"/>
  <c r="C95" i="321"/>
  <c r="B95" i="321"/>
  <c r="M94" i="321"/>
  <c r="H94" i="321"/>
  <c r="G94" i="321"/>
  <c r="F94" i="321"/>
  <c r="E94" i="321"/>
  <c r="D94" i="321"/>
  <c r="C94" i="321"/>
  <c r="B94" i="321"/>
  <c r="M93" i="321"/>
  <c r="H93" i="321"/>
  <c r="G93" i="321"/>
  <c r="F93" i="321"/>
  <c r="E93" i="321"/>
  <c r="D93" i="321"/>
  <c r="C93" i="321"/>
  <c r="B93" i="321"/>
  <c r="M92" i="321"/>
  <c r="H92" i="321"/>
  <c r="G92" i="321"/>
  <c r="F92" i="321"/>
  <c r="E92" i="321"/>
  <c r="D92" i="321"/>
  <c r="C92" i="321"/>
  <c r="B92" i="321"/>
  <c r="M91" i="321"/>
  <c r="H91" i="321"/>
  <c r="G91" i="321"/>
  <c r="F91" i="321"/>
  <c r="E91" i="321"/>
  <c r="D91" i="321"/>
  <c r="C91" i="321"/>
  <c r="B91" i="321"/>
  <c r="M90" i="321"/>
  <c r="H90" i="321"/>
  <c r="G90" i="321"/>
  <c r="F90" i="321"/>
  <c r="E90" i="321"/>
  <c r="D90" i="321"/>
  <c r="C90" i="321"/>
  <c r="B90" i="321"/>
  <c r="M89" i="321"/>
  <c r="H89" i="321"/>
  <c r="G89" i="321"/>
  <c r="F89" i="321"/>
  <c r="E89" i="321"/>
  <c r="D89" i="321"/>
  <c r="C89" i="321"/>
  <c r="B89" i="321"/>
  <c r="M88" i="321"/>
  <c r="H88" i="321"/>
  <c r="G88" i="321"/>
  <c r="F88" i="321"/>
  <c r="E88" i="321"/>
  <c r="D88" i="321"/>
  <c r="C88" i="321"/>
  <c r="B88" i="321"/>
  <c r="M87" i="321"/>
  <c r="H87" i="321"/>
  <c r="G87" i="321"/>
  <c r="F87" i="321"/>
  <c r="E87" i="321"/>
  <c r="D87" i="321"/>
  <c r="C87" i="321"/>
  <c r="B87" i="321"/>
  <c r="M86" i="321"/>
  <c r="H86" i="321"/>
  <c r="G86" i="321"/>
  <c r="F86" i="321"/>
  <c r="E86" i="321"/>
  <c r="D86" i="321"/>
  <c r="C86" i="321"/>
  <c r="B86" i="321"/>
  <c r="M85" i="321"/>
  <c r="H85" i="321"/>
  <c r="G85" i="321"/>
  <c r="F85" i="321"/>
  <c r="E85" i="321"/>
  <c r="D85" i="321"/>
  <c r="C85" i="321"/>
  <c r="B85" i="321"/>
  <c r="M84" i="321"/>
  <c r="H84" i="321"/>
  <c r="G84" i="321"/>
  <c r="F84" i="321"/>
  <c r="E84" i="321"/>
  <c r="D84" i="321"/>
  <c r="C84" i="321"/>
  <c r="B84" i="321"/>
  <c r="M83" i="321"/>
  <c r="H83" i="321"/>
  <c r="G83" i="321"/>
  <c r="F83" i="321"/>
  <c r="E83" i="321"/>
  <c r="D83" i="321"/>
  <c r="C83" i="321"/>
  <c r="B83" i="321"/>
  <c r="M82" i="321"/>
  <c r="H82" i="321"/>
  <c r="G82" i="321"/>
  <c r="F82" i="321"/>
  <c r="E82" i="321"/>
  <c r="D82" i="321"/>
  <c r="C82" i="321"/>
  <c r="B82" i="321"/>
  <c r="M81" i="321"/>
  <c r="H81" i="321"/>
  <c r="G81" i="321"/>
  <c r="F81" i="321"/>
  <c r="E81" i="321"/>
  <c r="D81" i="321"/>
  <c r="C81" i="321"/>
  <c r="B81" i="321"/>
  <c r="M80" i="321"/>
  <c r="H80" i="321"/>
  <c r="G80" i="321"/>
  <c r="F80" i="321"/>
  <c r="E80" i="321"/>
  <c r="D80" i="321"/>
  <c r="C80" i="321"/>
  <c r="B80" i="321"/>
  <c r="M79" i="321"/>
  <c r="H79" i="321"/>
  <c r="G79" i="321"/>
  <c r="F79" i="321"/>
  <c r="E79" i="321"/>
  <c r="D79" i="321"/>
  <c r="C79" i="321"/>
  <c r="B79" i="321"/>
  <c r="M78" i="321"/>
  <c r="H78" i="321"/>
  <c r="G78" i="321"/>
  <c r="F78" i="321"/>
  <c r="E78" i="321"/>
  <c r="D78" i="321"/>
  <c r="C78" i="321"/>
  <c r="B78" i="321"/>
  <c r="M77" i="321"/>
  <c r="H77" i="321"/>
  <c r="G77" i="321"/>
  <c r="F77" i="321"/>
  <c r="E77" i="321"/>
  <c r="D77" i="321"/>
  <c r="C77" i="321"/>
  <c r="B77" i="321"/>
  <c r="M76" i="321"/>
  <c r="H76" i="321"/>
  <c r="G76" i="321"/>
  <c r="F76" i="321"/>
  <c r="E76" i="321"/>
  <c r="D76" i="321"/>
  <c r="C76" i="321"/>
  <c r="B76" i="321"/>
  <c r="M75" i="321"/>
  <c r="H75" i="321"/>
  <c r="G75" i="321"/>
  <c r="F75" i="321"/>
  <c r="E75" i="321"/>
  <c r="D75" i="321"/>
  <c r="C75" i="321"/>
  <c r="B75" i="321"/>
  <c r="M74" i="321"/>
  <c r="H74" i="321"/>
  <c r="G74" i="321"/>
  <c r="F74" i="321"/>
  <c r="E74" i="321"/>
  <c r="D74" i="321"/>
  <c r="C74" i="321"/>
  <c r="B74" i="321"/>
  <c r="M73" i="321"/>
  <c r="H73" i="321"/>
  <c r="G73" i="321"/>
  <c r="F73" i="321"/>
  <c r="E73" i="321"/>
  <c r="D73" i="321"/>
  <c r="C73" i="321"/>
  <c r="B73" i="321"/>
  <c r="M72" i="321"/>
  <c r="H72" i="321"/>
  <c r="G72" i="321"/>
  <c r="F72" i="321"/>
  <c r="E72" i="321"/>
  <c r="D72" i="321"/>
  <c r="C72" i="321"/>
  <c r="B72" i="321"/>
  <c r="M71" i="321"/>
  <c r="H71" i="321"/>
  <c r="G71" i="321"/>
  <c r="F71" i="321"/>
  <c r="E71" i="321"/>
  <c r="D71" i="321"/>
  <c r="C71" i="321"/>
  <c r="B71" i="321"/>
  <c r="M70" i="321"/>
  <c r="H70" i="321"/>
  <c r="G70" i="321"/>
  <c r="F70" i="321"/>
  <c r="E70" i="321"/>
  <c r="D70" i="321"/>
  <c r="C70" i="321"/>
  <c r="B70" i="321"/>
  <c r="M69" i="321"/>
  <c r="H69" i="321"/>
  <c r="G69" i="321"/>
  <c r="F69" i="321"/>
  <c r="E69" i="321"/>
  <c r="D69" i="321"/>
  <c r="C69" i="321"/>
  <c r="B69" i="321"/>
  <c r="M68" i="321"/>
  <c r="H68" i="321"/>
  <c r="G68" i="321"/>
  <c r="F68" i="321"/>
  <c r="E68" i="321"/>
  <c r="D68" i="321"/>
  <c r="C68" i="321"/>
  <c r="B68" i="321"/>
  <c r="M67" i="321"/>
  <c r="H67" i="321"/>
  <c r="G67" i="321"/>
  <c r="F67" i="321"/>
  <c r="E67" i="321"/>
  <c r="D67" i="321"/>
  <c r="C67" i="321"/>
  <c r="B67" i="321"/>
  <c r="M66" i="321"/>
  <c r="H66" i="321"/>
  <c r="G66" i="321"/>
  <c r="F66" i="321"/>
  <c r="E66" i="321"/>
  <c r="D66" i="321"/>
  <c r="C66" i="321"/>
  <c r="B66" i="321"/>
  <c r="M65" i="321"/>
  <c r="H65" i="321"/>
  <c r="G65" i="321"/>
  <c r="F65" i="321"/>
  <c r="E65" i="321"/>
  <c r="D65" i="321"/>
  <c r="C65" i="321"/>
  <c r="B65" i="321"/>
  <c r="M64" i="321"/>
  <c r="H64" i="321"/>
  <c r="G64" i="321"/>
  <c r="F64" i="321"/>
  <c r="E64" i="321"/>
  <c r="D64" i="321"/>
  <c r="C64" i="321"/>
  <c r="B64" i="321"/>
  <c r="M63" i="321"/>
  <c r="H63" i="321"/>
  <c r="G63" i="321"/>
  <c r="F63" i="321"/>
  <c r="E63" i="321"/>
  <c r="D63" i="321"/>
  <c r="C63" i="321"/>
  <c r="B63" i="321"/>
  <c r="M62" i="321"/>
  <c r="H62" i="321"/>
  <c r="G62" i="321"/>
  <c r="F62" i="321"/>
  <c r="E62" i="321"/>
  <c r="D62" i="321"/>
  <c r="C62" i="321"/>
  <c r="B62" i="321"/>
  <c r="M61" i="321"/>
  <c r="H61" i="321"/>
  <c r="G61" i="321"/>
  <c r="F61" i="321"/>
  <c r="E61" i="321"/>
  <c r="D61" i="321"/>
  <c r="C61" i="321"/>
  <c r="B61" i="321"/>
  <c r="M60" i="321"/>
  <c r="H60" i="321"/>
  <c r="G60" i="321"/>
  <c r="F60" i="321"/>
  <c r="E60" i="321"/>
  <c r="D60" i="321"/>
  <c r="C60" i="321"/>
  <c r="B60" i="321"/>
  <c r="M59" i="321"/>
  <c r="H59" i="321"/>
  <c r="G59" i="321"/>
  <c r="F59" i="321"/>
  <c r="E59" i="321"/>
  <c r="D59" i="321"/>
  <c r="C59" i="321"/>
  <c r="B59" i="321"/>
  <c r="M58" i="321"/>
  <c r="H58" i="321"/>
  <c r="G58" i="321"/>
  <c r="F58" i="321"/>
  <c r="E58" i="321"/>
  <c r="D58" i="321"/>
  <c r="C58" i="321"/>
  <c r="B58" i="321"/>
  <c r="M57" i="321"/>
  <c r="H57" i="321"/>
  <c r="G57" i="321"/>
  <c r="F57" i="321"/>
  <c r="E57" i="321"/>
  <c r="D57" i="321"/>
  <c r="C57" i="321"/>
  <c r="B57" i="321"/>
  <c r="M56" i="321"/>
  <c r="H56" i="321"/>
  <c r="G56" i="321"/>
  <c r="F56" i="321"/>
  <c r="E56" i="321"/>
  <c r="D56" i="321"/>
  <c r="C56" i="321"/>
  <c r="B56" i="321"/>
  <c r="M55" i="321"/>
  <c r="H55" i="321"/>
  <c r="G55" i="321"/>
  <c r="F55" i="321"/>
  <c r="E55" i="321"/>
  <c r="D55" i="321"/>
  <c r="C55" i="321"/>
  <c r="B55" i="321"/>
  <c r="M54" i="321"/>
  <c r="H54" i="321"/>
  <c r="G54" i="321"/>
  <c r="F54" i="321"/>
  <c r="E54" i="321"/>
  <c r="D54" i="321"/>
  <c r="C54" i="321"/>
  <c r="B54" i="321"/>
  <c r="M53" i="321"/>
  <c r="H53" i="321"/>
  <c r="G53" i="321"/>
  <c r="F53" i="321"/>
  <c r="E53" i="321"/>
  <c r="D53" i="321"/>
  <c r="C53" i="321"/>
  <c r="B53" i="321"/>
  <c r="M52" i="321"/>
  <c r="H52" i="321"/>
  <c r="G52" i="321"/>
  <c r="F52" i="321"/>
  <c r="E52" i="321"/>
  <c r="D52" i="321"/>
  <c r="C52" i="321"/>
  <c r="B52" i="321"/>
  <c r="M51" i="321"/>
  <c r="H51" i="321"/>
  <c r="G51" i="321"/>
  <c r="F51" i="321"/>
  <c r="E51" i="321"/>
  <c r="D51" i="321"/>
  <c r="C51" i="321"/>
  <c r="B51" i="321"/>
  <c r="B50" i="321"/>
  <c r="M49" i="321"/>
  <c r="H49" i="321"/>
  <c r="G49" i="321"/>
  <c r="F49" i="321"/>
  <c r="E49" i="321"/>
  <c r="D49" i="321"/>
  <c r="C49" i="321"/>
  <c r="B49" i="321"/>
  <c r="M48" i="321"/>
  <c r="H48" i="321"/>
  <c r="G48" i="321"/>
  <c r="F48" i="321"/>
  <c r="E48" i="321"/>
  <c r="D48" i="321"/>
  <c r="C48" i="321"/>
  <c r="B48" i="321"/>
  <c r="M47" i="321"/>
  <c r="H47" i="321"/>
  <c r="G47" i="321"/>
  <c r="F47" i="321"/>
  <c r="E47" i="321"/>
  <c r="D47" i="321"/>
  <c r="C47" i="321"/>
  <c r="B47" i="321"/>
  <c r="M46" i="321"/>
  <c r="H46" i="321"/>
  <c r="G46" i="321"/>
  <c r="F46" i="321"/>
  <c r="E46" i="321"/>
  <c r="D46" i="321"/>
  <c r="C46" i="321"/>
  <c r="B46" i="321"/>
  <c r="M45" i="321"/>
  <c r="H45" i="321"/>
  <c r="G45" i="321"/>
  <c r="F45" i="321"/>
  <c r="E45" i="321"/>
  <c r="D45" i="321"/>
  <c r="C45" i="321"/>
  <c r="B45" i="321"/>
  <c r="M44" i="321"/>
  <c r="H44" i="321"/>
  <c r="G44" i="321"/>
  <c r="F44" i="321"/>
  <c r="E44" i="321"/>
  <c r="D44" i="321"/>
  <c r="C44" i="321"/>
  <c r="B44" i="321"/>
  <c r="M43" i="321"/>
  <c r="H43" i="321"/>
  <c r="G43" i="321"/>
  <c r="F43" i="321"/>
  <c r="E43" i="321"/>
  <c r="D43" i="321"/>
  <c r="C43" i="321"/>
  <c r="B43" i="321"/>
  <c r="M42" i="321"/>
  <c r="H42" i="321"/>
  <c r="G42" i="321"/>
  <c r="F42" i="321"/>
  <c r="E42" i="321"/>
  <c r="D42" i="321"/>
  <c r="C42" i="321"/>
  <c r="B42" i="321"/>
  <c r="M41" i="321"/>
  <c r="H41" i="321"/>
  <c r="G41" i="321"/>
  <c r="F41" i="321"/>
  <c r="E41" i="321"/>
  <c r="D41" i="321"/>
  <c r="C41" i="321"/>
  <c r="B41" i="321"/>
  <c r="M40" i="321"/>
  <c r="H40" i="321"/>
  <c r="G40" i="321"/>
  <c r="F40" i="321"/>
  <c r="E40" i="321"/>
  <c r="D40" i="321"/>
  <c r="C40" i="321"/>
  <c r="B40" i="321"/>
  <c r="M39" i="321"/>
  <c r="H39" i="321"/>
  <c r="G39" i="321"/>
  <c r="F39" i="321"/>
  <c r="E39" i="321"/>
  <c r="D39" i="321"/>
  <c r="C39" i="321"/>
  <c r="B39" i="321"/>
  <c r="M38" i="321"/>
  <c r="H38" i="321"/>
  <c r="G38" i="321"/>
  <c r="F38" i="321"/>
  <c r="E38" i="321"/>
  <c r="D38" i="321"/>
  <c r="C38" i="321"/>
  <c r="B38" i="321"/>
  <c r="M37" i="321"/>
  <c r="H37" i="321"/>
  <c r="G37" i="321"/>
  <c r="F37" i="321"/>
  <c r="E37" i="321"/>
  <c r="D37" i="321"/>
  <c r="C37" i="321"/>
  <c r="B37" i="321"/>
  <c r="M36" i="321"/>
  <c r="H36" i="321"/>
  <c r="G36" i="321"/>
  <c r="F36" i="321"/>
  <c r="E36" i="321"/>
  <c r="D36" i="321"/>
  <c r="C36" i="321"/>
  <c r="B36" i="321"/>
  <c r="M35" i="321"/>
  <c r="H35" i="321"/>
  <c r="G35" i="321"/>
  <c r="F35" i="321"/>
  <c r="E35" i="321"/>
  <c r="D35" i="321"/>
  <c r="C35" i="321"/>
  <c r="B35" i="321"/>
  <c r="M34" i="321"/>
  <c r="H34" i="321"/>
  <c r="G34" i="321"/>
  <c r="F34" i="321"/>
  <c r="E34" i="321"/>
  <c r="D34" i="321"/>
  <c r="C34" i="321"/>
  <c r="B34" i="321"/>
  <c r="M33" i="321"/>
  <c r="H33" i="321"/>
  <c r="G33" i="321"/>
  <c r="F33" i="321"/>
  <c r="E33" i="321"/>
  <c r="D33" i="321"/>
  <c r="C33" i="321"/>
  <c r="B33" i="321"/>
  <c r="M32" i="321"/>
  <c r="H32" i="321"/>
  <c r="G32" i="321"/>
  <c r="F32" i="321"/>
  <c r="E32" i="321"/>
  <c r="D32" i="321"/>
  <c r="C32" i="321"/>
  <c r="B32" i="321"/>
  <c r="M31" i="321"/>
  <c r="H31" i="321"/>
  <c r="G31" i="321"/>
  <c r="F31" i="321"/>
  <c r="E31" i="321"/>
  <c r="D31" i="321"/>
  <c r="C31" i="321"/>
  <c r="B31" i="321"/>
  <c r="M30" i="321"/>
  <c r="H30" i="321"/>
  <c r="G30" i="321"/>
  <c r="F30" i="321"/>
  <c r="E30" i="321"/>
  <c r="D30" i="321"/>
  <c r="C30" i="321"/>
  <c r="B30" i="321"/>
  <c r="M29" i="321"/>
  <c r="H29" i="321"/>
  <c r="G29" i="321"/>
  <c r="F29" i="321"/>
  <c r="E29" i="321"/>
  <c r="D29" i="321"/>
  <c r="C29" i="321"/>
  <c r="B29" i="321"/>
  <c r="M28" i="321"/>
  <c r="H28" i="321"/>
  <c r="G28" i="321"/>
  <c r="F28" i="321"/>
  <c r="E28" i="321"/>
  <c r="D28" i="321"/>
  <c r="C28" i="321"/>
  <c r="B28" i="321"/>
  <c r="M27" i="321"/>
  <c r="H27" i="321"/>
  <c r="G27" i="321"/>
  <c r="F27" i="321"/>
  <c r="E27" i="321"/>
  <c r="D27" i="321"/>
  <c r="C27" i="321"/>
  <c r="B27" i="321"/>
  <c r="M26" i="321"/>
  <c r="H26" i="321"/>
  <c r="G26" i="321"/>
  <c r="F26" i="321"/>
  <c r="E26" i="321"/>
  <c r="D26" i="321"/>
  <c r="C26" i="321"/>
  <c r="B26" i="321"/>
  <c r="M25" i="321"/>
  <c r="H25" i="321"/>
  <c r="G25" i="321"/>
  <c r="F25" i="321"/>
  <c r="E25" i="321"/>
  <c r="D25" i="321"/>
  <c r="C25" i="321"/>
  <c r="B25" i="321"/>
  <c r="M24" i="321"/>
  <c r="H24" i="321"/>
  <c r="G24" i="321"/>
  <c r="F24" i="321"/>
  <c r="E24" i="321"/>
  <c r="D24" i="321"/>
  <c r="C24" i="321"/>
  <c r="B24" i="321"/>
  <c r="M23" i="321"/>
  <c r="H23" i="321"/>
  <c r="G23" i="321"/>
  <c r="F23" i="321"/>
  <c r="E23" i="321"/>
  <c r="D23" i="321"/>
  <c r="C23" i="321"/>
  <c r="B23" i="321"/>
  <c r="M22" i="321"/>
  <c r="H22" i="321"/>
  <c r="G22" i="321"/>
  <c r="F22" i="321"/>
  <c r="E22" i="321"/>
  <c r="D22" i="321"/>
  <c r="C22" i="321"/>
  <c r="B22" i="321"/>
  <c r="B21" i="321"/>
  <c r="M11" i="321"/>
  <c r="K11" i="321"/>
  <c r="H11" i="321"/>
  <c r="G11" i="321"/>
  <c r="F11" i="321"/>
  <c r="E11" i="321"/>
  <c r="D11" i="321"/>
  <c r="C11" i="321"/>
  <c r="B11" i="321"/>
  <c r="M14" i="321"/>
  <c r="H14" i="321"/>
  <c r="G14" i="321"/>
  <c r="F14" i="321"/>
  <c r="E14" i="321"/>
  <c r="D14" i="321"/>
  <c r="C14" i="321"/>
  <c r="B14" i="321"/>
  <c r="M15" i="321"/>
  <c r="H15" i="321"/>
  <c r="G15" i="321"/>
  <c r="F15" i="321"/>
  <c r="E15" i="321"/>
  <c r="D15" i="321"/>
  <c r="C15" i="321"/>
  <c r="B15" i="321"/>
  <c r="M18" i="321"/>
  <c r="K18" i="321"/>
  <c r="H18" i="321"/>
  <c r="G18" i="321"/>
  <c r="F18" i="321"/>
  <c r="E18" i="321"/>
  <c r="D18" i="321"/>
  <c r="C18" i="321"/>
  <c r="B18" i="321"/>
  <c r="M17" i="321"/>
  <c r="H17" i="321"/>
  <c r="G17" i="321"/>
  <c r="F17" i="321"/>
  <c r="E17" i="321"/>
  <c r="D17" i="321"/>
  <c r="C17" i="321"/>
  <c r="B17" i="321"/>
  <c r="M13" i="321"/>
  <c r="H13" i="321"/>
  <c r="G13" i="321"/>
  <c r="F13" i="321"/>
  <c r="E13" i="321"/>
  <c r="D13" i="321"/>
  <c r="C13" i="321"/>
  <c r="B13" i="321"/>
  <c r="M19" i="321"/>
  <c r="K19" i="321"/>
  <c r="H19" i="321"/>
  <c r="G19" i="321"/>
  <c r="F19" i="321"/>
  <c r="E19" i="321"/>
  <c r="D19" i="321"/>
  <c r="C19" i="321"/>
  <c r="B19" i="321"/>
  <c r="M16" i="321"/>
  <c r="H16" i="321"/>
  <c r="G16" i="321"/>
  <c r="F16" i="321"/>
  <c r="E16" i="321"/>
  <c r="D16" i="321"/>
  <c r="C16" i="321"/>
  <c r="B16" i="321"/>
  <c r="M12" i="321"/>
  <c r="K12" i="321"/>
  <c r="H12" i="321"/>
  <c r="G12" i="321"/>
  <c r="F12" i="321"/>
  <c r="E12" i="321"/>
  <c r="D12" i="321"/>
  <c r="C12" i="321"/>
  <c r="B12" i="321"/>
  <c r="M20" i="321"/>
  <c r="K20" i="321"/>
  <c r="H20" i="321"/>
  <c r="G20" i="321"/>
  <c r="F20" i="321"/>
  <c r="E20" i="321"/>
  <c r="D20" i="321"/>
  <c r="C20" i="321"/>
  <c r="B20" i="321"/>
  <c r="B10" i="321"/>
  <c r="M8" i="321"/>
  <c r="A4" i="321"/>
  <c r="A2" i="321"/>
  <c r="A1" i="321"/>
  <c r="B113" i="222" l="1"/>
  <c r="B201" i="222"/>
  <c r="B195" i="222"/>
  <c r="B153" i="222"/>
  <c r="B147" i="222"/>
  <c r="O39" i="290"/>
  <c r="B189" i="222"/>
  <c r="B183" i="222"/>
  <c r="B71" i="222"/>
  <c r="B65" i="222"/>
  <c r="B22" i="288"/>
  <c r="B17" i="288"/>
  <c r="B19" i="288"/>
  <c r="B15" i="288"/>
  <c r="B33" i="288"/>
  <c r="B13" i="288"/>
  <c r="B16" i="288"/>
  <c r="K35" i="288"/>
  <c r="B10" i="288"/>
  <c r="B29" i="290"/>
  <c r="C29" i="290"/>
  <c r="D29" i="290"/>
  <c r="E29" i="290"/>
  <c r="F29" i="290"/>
  <c r="G29" i="290"/>
  <c r="H29" i="290"/>
  <c r="O29" i="290"/>
  <c r="Q29" i="290"/>
  <c r="S29" i="290"/>
  <c r="B18" i="290"/>
  <c r="C18" i="290"/>
  <c r="D18" i="290"/>
  <c r="E18" i="290"/>
  <c r="F18" i="290"/>
  <c r="G18" i="290"/>
  <c r="H18" i="290"/>
  <c r="O18" i="290"/>
  <c r="Q18" i="290"/>
  <c r="S18" i="290"/>
  <c r="B33" i="290"/>
  <c r="C33" i="290"/>
  <c r="D33" i="290"/>
  <c r="E33" i="290"/>
  <c r="F33" i="290"/>
  <c r="G33" i="290"/>
  <c r="H33" i="290"/>
  <c r="Q33" i="290"/>
  <c r="S33" i="290"/>
  <c r="B19" i="290"/>
  <c r="C19" i="290"/>
  <c r="D19" i="290"/>
  <c r="E19" i="290"/>
  <c r="F19" i="290"/>
  <c r="G19" i="290"/>
  <c r="H19" i="290"/>
  <c r="O19" i="290"/>
  <c r="Q19" i="290"/>
  <c r="S19" i="290"/>
  <c r="B27" i="290"/>
  <c r="C27" i="290"/>
  <c r="D27" i="290"/>
  <c r="E27" i="290"/>
  <c r="F27" i="290"/>
  <c r="G27" i="290"/>
  <c r="H27" i="290"/>
  <c r="O27" i="290"/>
  <c r="Q27" i="290"/>
  <c r="S27" i="290"/>
  <c r="H36" i="290"/>
  <c r="B34" i="290"/>
  <c r="Q21" i="290"/>
  <c r="Q25" i="290"/>
  <c r="Q15" i="290"/>
  <c r="Q20" i="290"/>
  <c r="Q12" i="290"/>
  <c r="Q16" i="290"/>
  <c r="Q30" i="290"/>
  <c r="Q22" i="290"/>
  <c r="Q26" i="290"/>
  <c r="Q28" i="290"/>
  <c r="Q13" i="290"/>
  <c r="Q11" i="290"/>
  <c r="Q31" i="290"/>
  <c r="Q24" i="290"/>
  <c r="Q32" i="290"/>
  <c r="Q17" i="290"/>
  <c r="Q14" i="290"/>
  <c r="Q23" i="290"/>
  <c r="S41" i="320"/>
  <c r="O41" i="320"/>
  <c r="H41" i="320"/>
  <c r="G41" i="320"/>
  <c r="F41" i="320"/>
  <c r="E41" i="320"/>
  <c r="D41" i="320"/>
  <c r="C41" i="320"/>
  <c r="B41" i="320"/>
  <c r="S40" i="320"/>
  <c r="O40" i="320"/>
  <c r="H40" i="320"/>
  <c r="G40" i="320"/>
  <c r="F40" i="320"/>
  <c r="E40" i="320"/>
  <c r="D40" i="320"/>
  <c r="C40" i="320"/>
  <c r="B40" i="320"/>
  <c r="S39" i="320"/>
  <c r="O39" i="320"/>
  <c r="H39" i="320"/>
  <c r="G39" i="320"/>
  <c r="F39" i="320"/>
  <c r="E39" i="320"/>
  <c r="D39" i="320"/>
  <c r="C39" i="320"/>
  <c r="B39" i="320"/>
  <c r="S38" i="320"/>
  <c r="O38" i="320"/>
  <c r="H38" i="320"/>
  <c r="G38" i="320"/>
  <c r="F38" i="320"/>
  <c r="E38" i="320"/>
  <c r="D38" i="320"/>
  <c r="C38" i="320"/>
  <c r="B38" i="320"/>
  <c r="S37" i="320"/>
  <c r="O37" i="320"/>
  <c r="H37" i="320"/>
  <c r="G37" i="320"/>
  <c r="F37" i="320"/>
  <c r="E37" i="320"/>
  <c r="D37" i="320"/>
  <c r="C37" i="320"/>
  <c r="B37" i="320"/>
  <c r="S36" i="320"/>
  <c r="O36" i="320"/>
  <c r="H36" i="320"/>
  <c r="G36" i="320"/>
  <c r="F36" i="320"/>
  <c r="E36" i="320"/>
  <c r="D36" i="320"/>
  <c r="C36" i="320"/>
  <c r="B36" i="320"/>
  <c r="S35" i="320"/>
  <c r="O35" i="320"/>
  <c r="H35" i="320"/>
  <c r="G35" i="320"/>
  <c r="F35" i="320"/>
  <c r="E35" i="320"/>
  <c r="D35" i="320"/>
  <c r="C35" i="320"/>
  <c r="B35" i="320"/>
  <c r="S34" i="320"/>
  <c r="O34" i="320"/>
  <c r="H34" i="320"/>
  <c r="G34" i="320"/>
  <c r="F34" i="320"/>
  <c r="E34" i="320"/>
  <c r="D34" i="320"/>
  <c r="C34" i="320"/>
  <c r="B34" i="320"/>
  <c r="S33" i="320"/>
  <c r="O33" i="320"/>
  <c r="H33" i="320"/>
  <c r="G33" i="320"/>
  <c r="F33" i="320"/>
  <c r="E33" i="320"/>
  <c r="D33" i="320"/>
  <c r="C33" i="320"/>
  <c r="B33" i="320"/>
  <c r="S32" i="320"/>
  <c r="O32" i="320"/>
  <c r="H32" i="320"/>
  <c r="G32" i="320"/>
  <c r="F32" i="320"/>
  <c r="E32" i="320"/>
  <c r="D32" i="320"/>
  <c r="C32" i="320"/>
  <c r="B32" i="320"/>
  <c r="S31" i="320"/>
  <c r="O31" i="320"/>
  <c r="H31" i="320"/>
  <c r="G31" i="320"/>
  <c r="F31" i="320"/>
  <c r="E31" i="320"/>
  <c r="D31" i="320"/>
  <c r="C31" i="320"/>
  <c r="B31" i="320"/>
  <c r="S30" i="320"/>
  <c r="O30" i="320"/>
  <c r="H30" i="320"/>
  <c r="G30" i="320"/>
  <c r="F30" i="320"/>
  <c r="E30" i="320"/>
  <c r="D30" i="320"/>
  <c r="C30" i="320"/>
  <c r="B30" i="320"/>
  <c r="S29" i="320"/>
  <c r="O29" i="320"/>
  <c r="H29" i="320"/>
  <c r="G29" i="320"/>
  <c r="F29" i="320"/>
  <c r="E29" i="320"/>
  <c r="D29" i="320"/>
  <c r="C29" i="320"/>
  <c r="B29" i="320"/>
  <c r="S28" i="320"/>
  <c r="O28" i="320"/>
  <c r="H28" i="320"/>
  <c r="G28" i="320"/>
  <c r="F28" i="320"/>
  <c r="E28" i="320"/>
  <c r="D28" i="320"/>
  <c r="C28" i="320"/>
  <c r="B28" i="320"/>
  <c r="S27" i="320"/>
  <c r="O27" i="320"/>
  <c r="H27" i="320"/>
  <c r="G27" i="320"/>
  <c r="F27" i="320"/>
  <c r="E27" i="320"/>
  <c r="D27" i="320"/>
  <c r="C27" i="320"/>
  <c r="B27" i="320"/>
  <c r="S26" i="320"/>
  <c r="O26" i="320"/>
  <c r="H26" i="320"/>
  <c r="G26" i="320"/>
  <c r="F26" i="320"/>
  <c r="E26" i="320"/>
  <c r="D26" i="320"/>
  <c r="C26" i="320"/>
  <c r="B26" i="320"/>
  <c r="S25" i="320"/>
  <c r="O25" i="320"/>
  <c r="H25" i="320"/>
  <c r="G25" i="320"/>
  <c r="F25" i="320"/>
  <c r="E25" i="320"/>
  <c r="D25" i="320"/>
  <c r="C25" i="320"/>
  <c r="B25" i="320"/>
  <c r="S21" i="320"/>
  <c r="H21" i="320"/>
  <c r="G21" i="320"/>
  <c r="F21" i="320"/>
  <c r="E21" i="320"/>
  <c r="D21" i="320"/>
  <c r="C21" i="320"/>
  <c r="B21" i="320"/>
  <c r="S22" i="320"/>
  <c r="H22" i="320"/>
  <c r="G22" i="320"/>
  <c r="F22" i="320"/>
  <c r="E22" i="320"/>
  <c r="D22" i="320"/>
  <c r="C22" i="320"/>
  <c r="B22" i="320"/>
  <c r="S24" i="320"/>
  <c r="H24" i="320"/>
  <c r="G24" i="320"/>
  <c r="F24" i="320"/>
  <c r="E24" i="320"/>
  <c r="D24" i="320"/>
  <c r="C24" i="320"/>
  <c r="B24" i="320"/>
  <c r="S23" i="320"/>
  <c r="H23" i="320"/>
  <c r="G23" i="320"/>
  <c r="F23" i="320"/>
  <c r="E23" i="320"/>
  <c r="D23" i="320"/>
  <c r="C23" i="320"/>
  <c r="B23" i="320"/>
  <c r="B20" i="320"/>
  <c r="S14" i="320"/>
  <c r="Q14" i="320"/>
  <c r="O14" i="320"/>
  <c r="H14" i="320"/>
  <c r="G14" i="320"/>
  <c r="F14" i="320"/>
  <c r="E14" i="320"/>
  <c r="D14" i="320"/>
  <c r="C14" i="320"/>
  <c r="B14" i="320"/>
  <c r="S13" i="320"/>
  <c r="O13" i="320"/>
  <c r="H13" i="320"/>
  <c r="G13" i="320"/>
  <c r="F13" i="320"/>
  <c r="E13" i="320"/>
  <c r="D13" i="320"/>
  <c r="C13" i="320"/>
  <c r="B13" i="320"/>
  <c r="S19" i="320"/>
  <c r="H19" i="320"/>
  <c r="G19" i="320"/>
  <c r="F19" i="320"/>
  <c r="E19" i="320"/>
  <c r="D19" i="320"/>
  <c r="C19" i="320"/>
  <c r="B19" i="320"/>
  <c r="S11" i="320"/>
  <c r="H11" i="320"/>
  <c r="G11" i="320"/>
  <c r="F11" i="320"/>
  <c r="E11" i="320"/>
  <c r="D11" i="320"/>
  <c r="C11" i="320"/>
  <c r="B11" i="320"/>
  <c r="S15" i="320"/>
  <c r="O15" i="320"/>
  <c r="H15" i="320"/>
  <c r="G15" i="320"/>
  <c r="F15" i="320"/>
  <c r="E15" i="320"/>
  <c r="D15" i="320"/>
  <c r="C15" i="320"/>
  <c r="B15" i="320"/>
  <c r="S17" i="320"/>
  <c r="O17" i="320"/>
  <c r="H17" i="320"/>
  <c r="G17" i="320"/>
  <c r="F17" i="320"/>
  <c r="E17" i="320"/>
  <c r="D17" i="320"/>
  <c r="C17" i="320"/>
  <c r="B17" i="320"/>
  <c r="S16" i="320"/>
  <c r="H16" i="320"/>
  <c r="G16" i="320"/>
  <c r="F16" i="320"/>
  <c r="E16" i="320"/>
  <c r="D16" i="320"/>
  <c r="C16" i="320"/>
  <c r="B16" i="320"/>
  <c r="S18" i="320"/>
  <c r="H18" i="320"/>
  <c r="G18" i="320"/>
  <c r="F18" i="320"/>
  <c r="E18" i="320"/>
  <c r="D18" i="320"/>
  <c r="C18" i="320"/>
  <c r="B18" i="320"/>
  <c r="S12" i="320"/>
  <c r="H12" i="320"/>
  <c r="G12" i="320"/>
  <c r="F12" i="320"/>
  <c r="E12" i="320"/>
  <c r="D12" i="320"/>
  <c r="C12" i="320"/>
  <c r="B12" i="320"/>
  <c r="B10" i="320"/>
  <c r="S8" i="320"/>
  <c r="A4" i="320"/>
  <c r="A2" i="320"/>
  <c r="A1" i="320"/>
  <c r="L67" i="319"/>
  <c r="H67" i="319"/>
  <c r="G67" i="319"/>
  <c r="F67" i="319"/>
  <c r="E67" i="319"/>
  <c r="D67" i="319"/>
  <c r="B67" i="319"/>
  <c r="L66" i="319"/>
  <c r="H66" i="319"/>
  <c r="G66" i="319"/>
  <c r="F66" i="319"/>
  <c r="E66" i="319"/>
  <c r="D66" i="319"/>
  <c r="B66" i="319"/>
  <c r="L65" i="319"/>
  <c r="H65" i="319"/>
  <c r="G65" i="319"/>
  <c r="F65" i="319"/>
  <c r="E65" i="319"/>
  <c r="D65" i="319"/>
  <c r="B65" i="319"/>
  <c r="L64" i="319"/>
  <c r="H64" i="319"/>
  <c r="G64" i="319"/>
  <c r="F64" i="319"/>
  <c r="E64" i="319"/>
  <c r="D64" i="319"/>
  <c r="B64" i="319"/>
  <c r="L63" i="319"/>
  <c r="H63" i="319"/>
  <c r="G63" i="319"/>
  <c r="F63" i="319"/>
  <c r="E63" i="319"/>
  <c r="D63" i="319"/>
  <c r="B63" i="319"/>
  <c r="L62" i="319"/>
  <c r="H62" i="319"/>
  <c r="G62" i="319"/>
  <c r="F62" i="319"/>
  <c r="E62" i="319"/>
  <c r="D62" i="319"/>
  <c r="B62" i="319"/>
  <c r="L61" i="319"/>
  <c r="H61" i="319"/>
  <c r="G61" i="319"/>
  <c r="F61" i="319"/>
  <c r="E61" i="319"/>
  <c r="D61" i="319"/>
  <c r="B61" i="319"/>
  <c r="L60" i="319"/>
  <c r="H60" i="319"/>
  <c r="G60" i="319"/>
  <c r="F60" i="319"/>
  <c r="E60" i="319"/>
  <c r="D60" i="319"/>
  <c r="B60" i="319"/>
  <c r="L59" i="319"/>
  <c r="H59" i="319"/>
  <c r="G59" i="319"/>
  <c r="F59" i="319"/>
  <c r="E59" i="319"/>
  <c r="D59" i="319"/>
  <c r="B59" i="319"/>
  <c r="L58" i="319"/>
  <c r="H58" i="319"/>
  <c r="G58" i="319"/>
  <c r="F58" i="319"/>
  <c r="E58" i="319"/>
  <c r="D58" i="319"/>
  <c r="B58" i="319"/>
  <c r="L57" i="319"/>
  <c r="H57" i="319"/>
  <c r="G57" i="319"/>
  <c r="F57" i="319"/>
  <c r="E57" i="319"/>
  <c r="D57" i="319"/>
  <c r="B57" i="319"/>
  <c r="L56" i="319"/>
  <c r="H56" i="319"/>
  <c r="G56" i="319"/>
  <c r="F56" i="319"/>
  <c r="E56" i="319"/>
  <c r="D56" i="319"/>
  <c r="B56" i="319"/>
  <c r="L55" i="319"/>
  <c r="H55" i="319"/>
  <c r="G55" i="319"/>
  <c r="F55" i="319"/>
  <c r="E55" i="319"/>
  <c r="D55" i="319"/>
  <c r="B55" i="319"/>
  <c r="L54" i="319"/>
  <c r="H54" i="319"/>
  <c r="G54" i="319"/>
  <c r="F54" i="319"/>
  <c r="E54" i="319"/>
  <c r="D54" i="319"/>
  <c r="B54" i="319"/>
  <c r="L53" i="319"/>
  <c r="H53" i="319"/>
  <c r="G53" i="319"/>
  <c r="F53" i="319"/>
  <c r="E53" i="319"/>
  <c r="D53" i="319"/>
  <c r="B53" i="319"/>
  <c r="L52" i="319"/>
  <c r="H52" i="319"/>
  <c r="G52" i="319"/>
  <c r="F52" i="319"/>
  <c r="E52" i="319"/>
  <c r="D52" i="319"/>
  <c r="B52" i="319"/>
  <c r="L51" i="319"/>
  <c r="H51" i="319"/>
  <c r="G51" i="319"/>
  <c r="F51" i="319"/>
  <c r="E51" i="319"/>
  <c r="D51" i="319"/>
  <c r="B51" i="319"/>
  <c r="L50" i="319"/>
  <c r="H50" i="319"/>
  <c r="G50" i="319"/>
  <c r="F50" i="319"/>
  <c r="E50" i="319"/>
  <c r="D50" i="319"/>
  <c r="B50" i="319"/>
  <c r="L49" i="319"/>
  <c r="H49" i="319"/>
  <c r="G49" i="319"/>
  <c r="F49" i="319"/>
  <c r="E49" i="319"/>
  <c r="D49" i="319"/>
  <c r="B49" i="319"/>
  <c r="L48" i="319"/>
  <c r="H48" i="319"/>
  <c r="G48" i="319"/>
  <c r="F48" i="319"/>
  <c r="E48" i="319"/>
  <c r="D48" i="319"/>
  <c r="B48" i="319"/>
  <c r="L47" i="319"/>
  <c r="H47" i="319"/>
  <c r="G47" i="319"/>
  <c r="F47" i="319"/>
  <c r="E47" i="319"/>
  <c r="D47" i="319"/>
  <c r="B47" i="319"/>
  <c r="H36" i="319"/>
  <c r="G36" i="319"/>
  <c r="F36" i="319"/>
  <c r="E36" i="319"/>
  <c r="D36" i="319"/>
  <c r="C36" i="319"/>
  <c r="B36" i="319"/>
  <c r="H35" i="319"/>
  <c r="G35" i="319"/>
  <c r="F35" i="319"/>
  <c r="E35" i="319"/>
  <c r="D35" i="319"/>
  <c r="C35" i="319"/>
  <c r="B35" i="319"/>
  <c r="H34" i="319"/>
  <c r="G34" i="319"/>
  <c r="F34" i="319"/>
  <c r="E34" i="319"/>
  <c r="D34" i="319"/>
  <c r="C34" i="319"/>
  <c r="B34" i="319"/>
  <c r="H33" i="319"/>
  <c r="G33" i="319"/>
  <c r="F33" i="319"/>
  <c r="E33" i="319"/>
  <c r="D33" i="319"/>
  <c r="C33" i="319"/>
  <c r="B33" i="319"/>
  <c r="H32" i="319"/>
  <c r="G32" i="319"/>
  <c r="F32" i="319"/>
  <c r="E32" i="319"/>
  <c r="D32" i="319"/>
  <c r="C32" i="319"/>
  <c r="B32" i="319"/>
  <c r="Q31" i="319"/>
  <c r="H31" i="319"/>
  <c r="G31" i="319"/>
  <c r="F31" i="319"/>
  <c r="E31" i="319"/>
  <c r="D31" i="319"/>
  <c r="C31" i="319"/>
  <c r="B31" i="319"/>
  <c r="Q30" i="319"/>
  <c r="H30" i="319"/>
  <c r="G30" i="319"/>
  <c r="F30" i="319"/>
  <c r="E30" i="319"/>
  <c r="D30" i="319"/>
  <c r="C30" i="319"/>
  <c r="B30" i="319"/>
  <c r="H29" i="319"/>
  <c r="G29" i="319"/>
  <c r="F29" i="319"/>
  <c r="E29" i="319"/>
  <c r="D29" i="319"/>
  <c r="C29" i="319"/>
  <c r="B29" i="319"/>
  <c r="H28" i="319"/>
  <c r="G28" i="319"/>
  <c r="F28" i="319"/>
  <c r="E28" i="319"/>
  <c r="D28" i="319"/>
  <c r="C28" i="319"/>
  <c r="B28" i="319"/>
  <c r="H27" i="319"/>
  <c r="G27" i="319"/>
  <c r="F27" i="319"/>
  <c r="E27" i="319"/>
  <c r="D27" i="319"/>
  <c r="C27" i="319"/>
  <c r="B27" i="319"/>
  <c r="H26" i="319"/>
  <c r="G26" i="319"/>
  <c r="F26" i="319"/>
  <c r="E26" i="319"/>
  <c r="D26" i="319"/>
  <c r="C26" i="319"/>
  <c r="B26" i="319"/>
  <c r="H25" i="319"/>
  <c r="G25" i="319"/>
  <c r="F25" i="319"/>
  <c r="E25" i="319"/>
  <c r="D25" i="319"/>
  <c r="C25" i="319"/>
  <c r="B25" i="319"/>
  <c r="H24" i="319"/>
  <c r="G24" i="319"/>
  <c r="F24" i="319"/>
  <c r="E24" i="319"/>
  <c r="D24" i="319"/>
  <c r="C24" i="319"/>
  <c r="B24" i="319"/>
  <c r="H23" i="319"/>
  <c r="G23" i="319"/>
  <c r="F23" i="319"/>
  <c r="E23" i="319"/>
  <c r="D23" i="319"/>
  <c r="C23" i="319"/>
  <c r="B23" i="319"/>
  <c r="H20" i="319"/>
  <c r="G20" i="319"/>
  <c r="F20" i="319"/>
  <c r="E20" i="319"/>
  <c r="D20" i="319"/>
  <c r="C20" i="319"/>
  <c r="B20" i="319"/>
  <c r="H19" i="319"/>
  <c r="G19" i="319"/>
  <c r="F19" i="319"/>
  <c r="E19" i="319"/>
  <c r="D19" i="319"/>
  <c r="C19" i="319"/>
  <c r="B19" i="319"/>
  <c r="B18" i="319"/>
  <c r="Q17" i="319"/>
  <c r="H17" i="319"/>
  <c r="G17" i="319"/>
  <c r="F17" i="319"/>
  <c r="E17" i="319"/>
  <c r="D17" i="319"/>
  <c r="C17" i="319"/>
  <c r="B17" i="319"/>
  <c r="Q16" i="319"/>
  <c r="H16" i="319"/>
  <c r="G16" i="319"/>
  <c r="F16" i="319"/>
  <c r="E16" i="319"/>
  <c r="D16" i="319"/>
  <c r="C16" i="319"/>
  <c r="B16" i="319"/>
  <c r="Q15" i="319"/>
  <c r="H15" i="319"/>
  <c r="G15" i="319"/>
  <c r="F15" i="319"/>
  <c r="E15" i="319"/>
  <c r="D15" i="319"/>
  <c r="C15" i="319"/>
  <c r="B15" i="319"/>
  <c r="Q11" i="319"/>
  <c r="H11" i="319"/>
  <c r="G11" i="319"/>
  <c r="F11" i="319"/>
  <c r="E11" i="319"/>
  <c r="D11" i="319"/>
  <c r="C11" i="319"/>
  <c r="B11" i="319"/>
  <c r="Q10" i="319"/>
  <c r="H10" i="319"/>
  <c r="G10" i="319"/>
  <c r="F10" i="319"/>
  <c r="E10" i="319"/>
  <c r="D10" i="319"/>
  <c r="C10" i="319"/>
  <c r="B10" i="319"/>
  <c r="B9" i="319"/>
  <c r="Q7" i="319"/>
  <c r="A3" i="319"/>
  <c r="A2" i="319"/>
  <c r="A1" i="319"/>
  <c r="B37" i="145"/>
  <c r="C37" i="145"/>
  <c r="D37" i="145"/>
  <c r="E37" i="145"/>
  <c r="J37" i="145"/>
  <c r="B38" i="145"/>
  <c r="C38" i="145"/>
  <c r="D38" i="145"/>
  <c r="E38" i="145"/>
  <c r="J38" i="145"/>
  <c r="B44" i="145"/>
  <c r="J42" i="145"/>
  <c r="B40" i="145"/>
  <c r="C40" i="145"/>
  <c r="D40" i="145"/>
  <c r="E40" i="145"/>
  <c r="B41" i="145"/>
  <c r="C41" i="145"/>
  <c r="D41" i="145"/>
  <c r="E41" i="145"/>
  <c r="B42" i="145"/>
  <c r="C42" i="145"/>
  <c r="D42" i="145"/>
  <c r="E42" i="145"/>
  <c r="J41" i="145"/>
  <c r="J40" i="145"/>
  <c r="J39" i="145"/>
  <c r="J36" i="145"/>
  <c r="J35" i="145"/>
  <c r="J34" i="145"/>
  <c r="J33" i="145"/>
  <c r="J32" i="145"/>
  <c r="J31" i="145"/>
  <c r="J30" i="145"/>
  <c r="J29" i="145"/>
  <c r="J28" i="145"/>
  <c r="B26" i="145"/>
  <c r="C26" i="145"/>
  <c r="D26" i="145"/>
  <c r="E26" i="145"/>
  <c r="J26" i="145"/>
  <c r="B21" i="145"/>
  <c r="C21" i="145"/>
  <c r="D21" i="145"/>
  <c r="E21" i="145"/>
  <c r="J21" i="145"/>
  <c r="B22" i="145"/>
  <c r="C22" i="145"/>
  <c r="D22" i="145"/>
  <c r="E22" i="145"/>
  <c r="J22" i="145"/>
  <c r="B23" i="145"/>
  <c r="C23" i="145"/>
  <c r="D23" i="145"/>
  <c r="E23" i="145"/>
  <c r="J23" i="145"/>
  <c r="B24" i="145"/>
  <c r="C24" i="145"/>
  <c r="D24" i="145"/>
  <c r="E24" i="145"/>
  <c r="J24" i="145"/>
  <c r="B25" i="145"/>
  <c r="C25" i="145"/>
  <c r="D25" i="145"/>
  <c r="E25" i="145"/>
  <c r="J25" i="145"/>
  <c r="J20" i="145"/>
  <c r="B19" i="145"/>
  <c r="C19" i="145"/>
  <c r="D19" i="145"/>
  <c r="E19" i="145"/>
  <c r="B20" i="145"/>
  <c r="C20" i="145"/>
  <c r="D20" i="145"/>
  <c r="E20" i="145"/>
  <c r="J11" i="145"/>
  <c r="J12" i="145"/>
  <c r="J13" i="145"/>
  <c r="J14" i="145"/>
  <c r="J15" i="145"/>
  <c r="J16" i="145"/>
  <c r="J17" i="145"/>
  <c r="J18" i="145"/>
  <c r="J19" i="145"/>
  <c r="J10" i="145"/>
  <c r="B9" i="145"/>
  <c r="B63" i="318"/>
  <c r="C63" i="318"/>
  <c r="D63" i="318"/>
  <c r="E63" i="318"/>
  <c r="B64" i="318"/>
  <c r="C64" i="318"/>
  <c r="D64" i="318"/>
  <c r="E64" i="318"/>
  <c r="J242" i="318"/>
  <c r="J241" i="318"/>
  <c r="J240" i="318"/>
  <c r="J239" i="318"/>
  <c r="J237" i="318"/>
  <c r="E237" i="318"/>
  <c r="D237" i="318"/>
  <c r="C237" i="318"/>
  <c r="B237" i="318"/>
  <c r="J236" i="318"/>
  <c r="E236" i="318"/>
  <c r="D236" i="318"/>
  <c r="C236" i="318"/>
  <c r="B236" i="318"/>
  <c r="J235" i="318"/>
  <c r="E235" i="318"/>
  <c r="D235" i="318"/>
  <c r="C235" i="318"/>
  <c r="B235" i="318"/>
  <c r="J234" i="318"/>
  <c r="E234" i="318"/>
  <c r="D234" i="318"/>
  <c r="C234" i="318"/>
  <c r="B234" i="318"/>
  <c r="J232" i="318"/>
  <c r="E232" i="318"/>
  <c r="D232" i="318"/>
  <c r="C232" i="318"/>
  <c r="B232" i="318"/>
  <c r="J231" i="318"/>
  <c r="E231" i="318"/>
  <c r="D231" i="318"/>
  <c r="C231" i="318"/>
  <c r="B231" i="318"/>
  <c r="J230" i="318"/>
  <c r="E230" i="318"/>
  <c r="D230" i="318"/>
  <c r="C230" i="318"/>
  <c r="B230" i="318"/>
  <c r="J229" i="318"/>
  <c r="E229" i="318"/>
  <c r="D229" i="318"/>
  <c r="C229" i="318"/>
  <c r="B229" i="318"/>
  <c r="J227" i="318"/>
  <c r="E227" i="318"/>
  <c r="D227" i="318"/>
  <c r="C227" i="318"/>
  <c r="B227" i="318"/>
  <c r="J226" i="318"/>
  <c r="E226" i="318"/>
  <c r="D226" i="318"/>
  <c r="C226" i="318"/>
  <c r="B226" i="318"/>
  <c r="J225" i="318"/>
  <c r="E225" i="318"/>
  <c r="D225" i="318"/>
  <c r="C225" i="318"/>
  <c r="B225" i="318"/>
  <c r="J224" i="318"/>
  <c r="E224" i="318"/>
  <c r="D224" i="318"/>
  <c r="C224" i="318"/>
  <c r="B224" i="318"/>
  <c r="J222" i="318"/>
  <c r="E222" i="318"/>
  <c r="D222" i="318"/>
  <c r="C222" i="318"/>
  <c r="B222" i="318"/>
  <c r="J221" i="318"/>
  <c r="E221" i="318"/>
  <c r="D221" i="318"/>
  <c r="C221" i="318"/>
  <c r="B221" i="318"/>
  <c r="J220" i="318"/>
  <c r="E220" i="318"/>
  <c r="D220" i="318"/>
  <c r="C220" i="318"/>
  <c r="B220" i="318"/>
  <c r="J219" i="318"/>
  <c r="E219" i="318"/>
  <c r="D219" i="318"/>
  <c r="C219" i="318"/>
  <c r="B219" i="318"/>
  <c r="J217" i="318"/>
  <c r="E217" i="318"/>
  <c r="D217" i="318"/>
  <c r="C217" i="318"/>
  <c r="B217" i="318"/>
  <c r="J216" i="318"/>
  <c r="E216" i="318"/>
  <c r="D216" i="318"/>
  <c r="C216" i="318"/>
  <c r="B216" i="318"/>
  <c r="J215" i="318"/>
  <c r="E215" i="318"/>
  <c r="D215" i="318"/>
  <c r="C215" i="318"/>
  <c r="B215" i="318"/>
  <c r="J214" i="318"/>
  <c r="E214" i="318"/>
  <c r="D214" i="318"/>
  <c r="C214" i="318"/>
  <c r="B214" i="318"/>
  <c r="J212" i="318"/>
  <c r="E212" i="318"/>
  <c r="D212" i="318"/>
  <c r="C212" i="318"/>
  <c r="B212" i="318"/>
  <c r="J211" i="318"/>
  <c r="E211" i="318"/>
  <c r="D211" i="318"/>
  <c r="C211" i="318"/>
  <c r="B211" i="318"/>
  <c r="J210" i="318"/>
  <c r="E210" i="318"/>
  <c r="D210" i="318"/>
  <c r="C210" i="318"/>
  <c r="B210" i="318"/>
  <c r="J209" i="318"/>
  <c r="E209" i="318"/>
  <c r="D209" i="318"/>
  <c r="C209" i="318"/>
  <c r="B209" i="318"/>
  <c r="J207" i="318"/>
  <c r="E207" i="318"/>
  <c r="D207" i="318"/>
  <c r="C207" i="318"/>
  <c r="B207" i="318"/>
  <c r="J206" i="318"/>
  <c r="E206" i="318"/>
  <c r="D206" i="318"/>
  <c r="C206" i="318"/>
  <c r="B206" i="318"/>
  <c r="J205" i="318"/>
  <c r="E205" i="318"/>
  <c r="D205" i="318"/>
  <c r="C205" i="318"/>
  <c r="B205" i="318"/>
  <c r="J204" i="318"/>
  <c r="E204" i="318"/>
  <c r="D204" i="318"/>
  <c r="C204" i="318"/>
  <c r="B204" i="318"/>
  <c r="J202" i="318"/>
  <c r="E202" i="318"/>
  <c r="D202" i="318"/>
  <c r="C202" i="318"/>
  <c r="B202" i="318"/>
  <c r="J201" i="318"/>
  <c r="E201" i="318"/>
  <c r="D201" i="318"/>
  <c r="C201" i="318"/>
  <c r="B201" i="318"/>
  <c r="J200" i="318"/>
  <c r="E200" i="318"/>
  <c r="D200" i="318"/>
  <c r="C200" i="318"/>
  <c r="B200" i="318"/>
  <c r="J199" i="318"/>
  <c r="E199" i="318"/>
  <c r="D199" i="318"/>
  <c r="C199" i="318"/>
  <c r="B199" i="318"/>
  <c r="J197" i="318"/>
  <c r="E197" i="318"/>
  <c r="D197" i="318"/>
  <c r="C197" i="318"/>
  <c r="B197" i="318"/>
  <c r="J196" i="318"/>
  <c r="E196" i="318"/>
  <c r="D196" i="318"/>
  <c r="C196" i="318"/>
  <c r="B196" i="318"/>
  <c r="J195" i="318"/>
  <c r="E195" i="318"/>
  <c r="D195" i="318"/>
  <c r="C195" i="318"/>
  <c r="B195" i="318"/>
  <c r="J194" i="318"/>
  <c r="E194" i="318"/>
  <c r="D194" i="318"/>
  <c r="C194" i="318"/>
  <c r="B194" i="318"/>
  <c r="J192" i="318"/>
  <c r="J191" i="318"/>
  <c r="E191" i="318"/>
  <c r="D191" i="318"/>
  <c r="C191" i="318"/>
  <c r="B191" i="318"/>
  <c r="J190" i="318"/>
  <c r="E190" i="318"/>
  <c r="D190" i="318"/>
  <c r="C190" i="318"/>
  <c r="B190" i="318"/>
  <c r="J189" i="318"/>
  <c r="B187" i="318"/>
  <c r="J186" i="318"/>
  <c r="E186" i="318"/>
  <c r="D186" i="318"/>
  <c r="C186" i="318"/>
  <c r="B186" i="318"/>
  <c r="J185" i="318"/>
  <c r="E185" i="318"/>
  <c r="D185" i="318"/>
  <c r="C185" i="318"/>
  <c r="B185" i="318"/>
  <c r="J184" i="318"/>
  <c r="E184" i="318"/>
  <c r="D184" i="318"/>
  <c r="C184" i="318"/>
  <c r="B184" i="318"/>
  <c r="J183" i="318"/>
  <c r="E183" i="318"/>
  <c r="D183" i="318"/>
  <c r="C183" i="318"/>
  <c r="B183" i="318"/>
  <c r="J181" i="318"/>
  <c r="E181" i="318"/>
  <c r="D181" i="318"/>
  <c r="C181" i="318"/>
  <c r="B181" i="318"/>
  <c r="J180" i="318"/>
  <c r="E180" i="318"/>
  <c r="D180" i="318"/>
  <c r="C180" i="318"/>
  <c r="B180" i="318"/>
  <c r="J179" i="318"/>
  <c r="E179" i="318"/>
  <c r="D179" i="318"/>
  <c r="C179" i="318"/>
  <c r="B179" i="318"/>
  <c r="J178" i="318"/>
  <c r="E178" i="318"/>
  <c r="D178" i="318"/>
  <c r="C178" i="318"/>
  <c r="B178" i="318"/>
  <c r="J176" i="318"/>
  <c r="E176" i="318"/>
  <c r="D176" i="318"/>
  <c r="C176" i="318"/>
  <c r="B176" i="318"/>
  <c r="J175" i="318"/>
  <c r="E175" i="318"/>
  <c r="D175" i="318"/>
  <c r="C175" i="318"/>
  <c r="B175" i="318"/>
  <c r="J174" i="318"/>
  <c r="E174" i="318"/>
  <c r="D174" i="318"/>
  <c r="C174" i="318"/>
  <c r="B174" i="318"/>
  <c r="J173" i="318"/>
  <c r="E173" i="318"/>
  <c r="D173" i="318"/>
  <c r="C173" i="318"/>
  <c r="B173" i="318"/>
  <c r="J171" i="318"/>
  <c r="E171" i="318"/>
  <c r="D171" i="318"/>
  <c r="C171" i="318"/>
  <c r="B171" i="318"/>
  <c r="J170" i="318"/>
  <c r="E170" i="318"/>
  <c r="D170" i="318"/>
  <c r="C170" i="318"/>
  <c r="B170" i="318"/>
  <c r="J169" i="318"/>
  <c r="E169" i="318"/>
  <c r="D169" i="318"/>
  <c r="C169" i="318"/>
  <c r="B169" i="318"/>
  <c r="J168" i="318"/>
  <c r="E168" i="318"/>
  <c r="D168" i="318"/>
  <c r="C168" i="318"/>
  <c r="B168" i="318"/>
  <c r="J166" i="318"/>
  <c r="E166" i="318"/>
  <c r="D166" i="318"/>
  <c r="C166" i="318"/>
  <c r="B166" i="318"/>
  <c r="J165" i="318"/>
  <c r="E165" i="318"/>
  <c r="D165" i="318"/>
  <c r="C165" i="318"/>
  <c r="B165" i="318"/>
  <c r="J164" i="318"/>
  <c r="E164" i="318"/>
  <c r="D164" i="318"/>
  <c r="C164" i="318"/>
  <c r="B164" i="318"/>
  <c r="J163" i="318"/>
  <c r="E163" i="318"/>
  <c r="D163" i="318"/>
  <c r="C163" i="318"/>
  <c r="B163" i="318"/>
  <c r="J161" i="318"/>
  <c r="E161" i="318"/>
  <c r="D161" i="318"/>
  <c r="C161" i="318"/>
  <c r="B161" i="318"/>
  <c r="J160" i="318"/>
  <c r="E160" i="318"/>
  <c r="D160" i="318"/>
  <c r="C160" i="318"/>
  <c r="B160" i="318"/>
  <c r="J159" i="318"/>
  <c r="E159" i="318"/>
  <c r="D159" i="318"/>
  <c r="C159" i="318"/>
  <c r="B159" i="318"/>
  <c r="J158" i="318"/>
  <c r="E158" i="318"/>
  <c r="D158" i="318"/>
  <c r="C158" i="318"/>
  <c r="B158" i="318"/>
  <c r="J156" i="318"/>
  <c r="E156" i="318"/>
  <c r="D156" i="318"/>
  <c r="C156" i="318"/>
  <c r="B156" i="318"/>
  <c r="J155" i="318"/>
  <c r="E155" i="318"/>
  <c r="D155" i="318"/>
  <c r="C155" i="318"/>
  <c r="B155" i="318"/>
  <c r="J154" i="318"/>
  <c r="E154" i="318"/>
  <c r="D154" i="318"/>
  <c r="C154" i="318"/>
  <c r="B154" i="318"/>
  <c r="J153" i="318"/>
  <c r="E153" i="318"/>
  <c r="D153" i="318"/>
  <c r="C153" i="318"/>
  <c r="B153" i="318"/>
  <c r="J151" i="318"/>
  <c r="E151" i="318"/>
  <c r="D151" i="318"/>
  <c r="C151" i="318"/>
  <c r="B151" i="318"/>
  <c r="J150" i="318"/>
  <c r="E150" i="318"/>
  <c r="D150" i="318"/>
  <c r="C150" i="318"/>
  <c r="B150" i="318"/>
  <c r="J149" i="318"/>
  <c r="E149" i="318"/>
  <c r="D149" i="318"/>
  <c r="C149" i="318"/>
  <c r="B149" i="318"/>
  <c r="J148" i="318"/>
  <c r="E148" i="318"/>
  <c r="D148" i="318"/>
  <c r="C148" i="318"/>
  <c r="B148" i="318"/>
  <c r="J146" i="318"/>
  <c r="E146" i="318"/>
  <c r="D146" i="318"/>
  <c r="C146" i="318"/>
  <c r="B146" i="318"/>
  <c r="J145" i="318"/>
  <c r="E145" i="318"/>
  <c r="D145" i="318"/>
  <c r="C145" i="318"/>
  <c r="B145" i="318"/>
  <c r="J144" i="318"/>
  <c r="E144" i="318"/>
  <c r="D144" i="318"/>
  <c r="C144" i="318"/>
  <c r="B144" i="318"/>
  <c r="J143" i="318"/>
  <c r="E143" i="318"/>
  <c r="D143" i="318"/>
  <c r="C143" i="318"/>
  <c r="B143" i="318"/>
  <c r="J141" i="318"/>
  <c r="E141" i="318"/>
  <c r="D141" i="318"/>
  <c r="C141" i="318"/>
  <c r="B141" i="318"/>
  <c r="J140" i="318"/>
  <c r="E140" i="318"/>
  <c r="D140" i="318"/>
  <c r="C140" i="318"/>
  <c r="B140" i="318"/>
  <c r="J139" i="318"/>
  <c r="E139" i="318"/>
  <c r="D139" i="318"/>
  <c r="C139" i="318"/>
  <c r="B139" i="318"/>
  <c r="J138" i="318"/>
  <c r="E138" i="318"/>
  <c r="D138" i="318"/>
  <c r="C138" i="318"/>
  <c r="B138" i="318"/>
  <c r="J136" i="318"/>
  <c r="E136" i="318"/>
  <c r="D136" i="318"/>
  <c r="C136" i="318"/>
  <c r="B136" i="318"/>
  <c r="J135" i="318"/>
  <c r="E135" i="318"/>
  <c r="D135" i="318"/>
  <c r="C135" i="318"/>
  <c r="B135" i="318"/>
  <c r="J134" i="318"/>
  <c r="E134" i="318"/>
  <c r="D134" i="318"/>
  <c r="C134" i="318"/>
  <c r="B134" i="318"/>
  <c r="J133" i="318"/>
  <c r="E133" i="318"/>
  <c r="D133" i="318"/>
  <c r="C133" i="318"/>
  <c r="B133" i="318"/>
  <c r="J131" i="318"/>
  <c r="E131" i="318"/>
  <c r="D131" i="318"/>
  <c r="C131" i="318"/>
  <c r="B131" i="318"/>
  <c r="J130" i="318"/>
  <c r="E130" i="318"/>
  <c r="D130" i="318"/>
  <c r="C130" i="318"/>
  <c r="B130" i="318"/>
  <c r="J129" i="318"/>
  <c r="E129" i="318"/>
  <c r="D129" i="318"/>
  <c r="C129" i="318"/>
  <c r="B129" i="318"/>
  <c r="J128" i="318"/>
  <c r="E128" i="318"/>
  <c r="D128" i="318"/>
  <c r="C128" i="318"/>
  <c r="B128" i="318"/>
  <c r="J126" i="318"/>
  <c r="E126" i="318"/>
  <c r="D126" i="318"/>
  <c r="C126" i="318"/>
  <c r="B126" i="318"/>
  <c r="J125" i="318"/>
  <c r="E125" i="318"/>
  <c r="D125" i="318"/>
  <c r="C125" i="318"/>
  <c r="B125" i="318"/>
  <c r="J124" i="318"/>
  <c r="E124" i="318"/>
  <c r="D124" i="318"/>
  <c r="C124" i="318"/>
  <c r="B124" i="318"/>
  <c r="J123" i="318"/>
  <c r="E123" i="318"/>
  <c r="D123" i="318"/>
  <c r="C123" i="318"/>
  <c r="B123" i="318"/>
  <c r="J121" i="318"/>
  <c r="E121" i="318"/>
  <c r="D121" i="318"/>
  <c r="C121" i="318"/>
  <c r="B121" i="318"/>
  <c r="J120" i="318"/>
  <c r="E120" i="318"/>
  <c r="D120" i="318"/>
  <c r="C120" i="318"/>
  <c r="B120" i="318"/>
  <c r="J119" i="318"/>
  <c r="E119" i="318"/>
  <c r="D119" i="318"/>
  <c r="C119" i="318"/>
  <c r="B119" i="318"/>
  <c r="J118" i="318"/>
  <c r="E118" i="318"/>
  <c r="D118" i="318"/>
  <c r="C118" i="318"/>
  <c r="B118" i="318"/>
  <c r="J116" i="318"/>
  <c r="E116" i="318"/>
  <c r="D116" i="318"/>
  <c r="C116" i="318"/>
  <c r="B116" i="318"/>
  <c r="J115" i="318"/>
  <c r="E115" i="318"/>
  <c r="D115" i="318"/>
  <c r="C115" i="318"/>
  <c r="B115" i="318"/>
  <c r="J114" i="318"/>
  <c r="E114" i="318"/>
  <c r="D114" i="318"/>
  <c r="C114" i="318"/>
  <c r="B114" i="318"/>
  <c r="J113" i="318"/>
  <c r="E113" i="318"/>
  <c r="D113" i="318"/>
  <c r="C113" i="318"/>
  <c r="B113" i="318"/>
  <c r="J111" i="318"/>
  <c r="E111" i="318"/>
  <c r="D111" i="318"/>
  <c r="C111" i="318"/>
  <c r="B111" i="318"/>
  <c r="J110" i="318"/>
  <c r="E110" i="318"/>
  <c r="D110" i="318"/>
  <c r="C110" i="318"/>
  <c r="B110" i="318"/>
  <c r="J109" i="318"/>
  <c r="E109" i="318"/>
  <c r="D109" i="318"/>
  <c r="C109" i="318"/>
  <c r="B109" i="318"/>
  <c r="J108" i="318"/>
  <c r="E108" i="318"/>
  <c r="D108" i="318"/>
  <c r="C108" i="318"/>
  <c r="B108" i="318"/>
  <c r="J106" i="318"/>
  <c r="E106" i="318"/>
  <c r="D106" i="318"/>
  <c r="C106" i="318"/>
  <c r="B106" i="318"/>
  <c r="J105" i="318"/>
  <c r="E105" i="318"/>
  <c r="D105" i="318"/>
  <c r="C105" i="318"/>
  <c r="B105" i="318"/>
  <c r="J104" i="318"/>
  <c r="E104" i="318"/>
  <c r="D104" i="318"/>
  <c r="C104" i="318"/>
  <c r="B104" i="318"/>
  <c r="J103" i="318"/>
  <c r="E103" i="318"/>
  <c r="D103" i="318"/>
  <c r="C103" i="318"/>
  <c r="B103" i="318"/>
  <c r="B101" i="318"/>
  <c r="J100" i="318"/>
  <c r="E100" i="318"/>
  <c r="D100" i="318"/>
  <c r="C100" i="318"/>
  <c r="B100" i="318"/>
  <c r="J99" i="318"/>
  <c r="E99" i="318"/>
  <c r="D99" i="318"/>
  <c r="C99" i="318"/>
  <c r="B99" i="318"/>
  <c r="J98" i="318"/>
  <c r="E98" i="318"/>
  <c r="D98" i="318"/>
  <c r="C98" i="318"/>
  <c r="B98" i="318"/>
  <c r="J97" i="318"/>
  <c r="E97" i="318"/>
  <c r="D97" i="318"/>
  <c r="C97" i="318"/>
  <c r="B97" i="318"/>
  <c r="J95" i="318"/>
  <c r="J94" i="318"/>
  <c r="E94" i="318"/>
  <c r="D94" i="318"/>
  <c r="C94" i="318"/>
  <c r="B94" i="318"/>
  <c r="J93" i="318"/>
  <c r="E93" i="318"/>
  <c r="D93" i="318"/>
  <c r="C93" i="318"/>
  <c r="B93" i="318"/>
  <c r="J92" i="318"/>
  <c r="E92" i="318"/>
  <c r="D92" i="318"/>
  <c r="C92" i="318"/>
  <c r="B92" i="318"/>
  <c r="J90" i="318"/>
  <c r="E90" i="318"/>
  <c r="D90" i="318"/>
  <c r="C90" i="318"/>
  <c r="B90" i="318"/>
  <c r="J89" i="318"/>
  <c r="E89" i="318"/>
  <c r="D89" i="318"/>
  <c r="C89" i="318"/>
  <c r="B89" i="318"/>
  <c r="J88" i="318"/>
  <c r="E88" i="318"/>
  <c r="D88" i="318"/>
  <c r="C88" i="318"/>
  <c r="B88" i="318"/>
  <c r="J87" i="318"/>
  <c r="E87" i="318"/>
  <c r="D87" i="318"/>
  <c r="C87" i="318"/>
  <c r="B87" i="318"/>
  <c r="J85" i="318"/>
  <c r="E85" i="318"/>
  <c r="D85" i="318"/>
  <c r="C85" i="318"/>
  <c r="B85" i="318"/>
  <c r="J84" i="318"/>
  <c r="E84" i="318"/>
  <c r="D84" i="318"/>
  <c r="C84" i="318"/>
  <c r="B84" i="318"/>
  <c r="J83" i="318"/>
  <c r="E83" i="318"/>
  <c r="D83" i="318"/>
  <c r="C83" i="318"/>
  <c r="B83" i="318"/>
  <c r="J82" i="318"/>
  <c r="E82" i="318"/>
  <c r="D82" i="318"/>
  <c r="C82" i="318"/>
  <c r="B82" i="318"/>
  <c r="J80" i="318"/>
  <c r="E80" i="318"/>
  <c r="D80" i="318"/>
  <c r="C80" i="318"/>
  <c r="B80" i="318"/>
  <c r="J79" i="318"/>
  <c r="E79" i="318"/>
  <c r="D79" i="318"/>
  <c r="C79" i="318"/>
  <c r="B79" i="318"/>
  <c r="J78" i="318"/>
  <c r="E78" i="318"/>
  <c r="D78" i="318"/>
  <c r="C78" i="318"/>
  <c r="B78" i="318"/>
  <c r="J77" i="318"/>
  <c r="E77" i="318"/>
  <c r="D77" i="318"/>
  <c r="C77" i="318"/>
  <c r="B77" i="318"/>
  <c r="J75" i="318"/>
  <c r="E75" i="318"/>
  <c r="D75" i="318"/>
  <c r="C75" i="318"/>
  <c r="B75" i="318"/>
  <c r="J74" i="318"/>
  <c r="E74" i="318"/>
  <c r="D74" i="318"/>
  <c r="C74" i="318"/>
  <c r="B74" i="318"/>
  <c r="J73" i="318"/>
  <c r="E73" i="318"/>
  <c r="D73" i="318"/>
  <c r="C73" i="318"/>
  <c r="B73" i="318"/>
  <c r="J72" i="318"/>
  <c r="E72" i="318"/>
  <c r="D72" i="318"/>
  <c r="C72" i="318"/>
  <c r="B72" i="318"/>
  <c r="J70" i="318"/>
  <c r="E70" i="318"/>
  <c r="D70" i="318"/>
  <c r="C70" i="318"/>
  <c r="B70" i="318"/>
  <c r="J69" i="318"/>
  <c r="E69" i="318"/>
  <c r="D69" i="318"/>
  <c r="C69" i="318"/>
  <c r="B69" i="318"/>
  <c r="J68" i="318"/>
  <c r="E68" i="318"/>
  <c r="D68" i="318"/>
  <c r="C68" i="318"/>
  <c r="B68" i="318"/>
  <c r="B60" i="318"/>
  <c r="J58" i="318"/>
  <c r="E58" i="318"/>
  <c r="D58" i="318"/>
  <c r="C58" i="318"/>
  <c r="B58" i="318"/>
  <c r="J57" i="318"/>
  <c r="E57" i="318"/>
  <c r="D57" i="318"/>
  <c r="C57" i="318"/>
  <c r="B57" i="318"/>
  <c r="J54" i="318"/>
  <c r="E54" i="318"/>
  <c r="D54" i="318"/>
  <c r="C54" i="318"/>
  <c r="B54" i="318"/>
  <c r="J53" i="318"/>
  <c r="E53" i="318"/>
  <c r="D53" i="318"/>
  <c r="C53" i="318"/>
  <c r="B53" i="318"/>
  <c r="J52" i="318"/>
  <c r="E52" i="318"/>
  <c r="D52" i="318"/>
  <c r="C52" i="318"/>
  <c r="B52" i="318"/>
  <c r="J49" i="318"/>
  <c r="E49" i="318"/>
  <c r="D49" i="318"/>
  <c r="C49" i="318"/>
  <c r="B49" i="318"/>
  <c r="J48" i="318"/>
  <c r="E48" i="318"/>
  <c r="D48" i="318"/>
  <c r="C48" i="318"/>
  <c r="B48" i="318"/>
  <c r="J47" i="318"/>
  <c r="E47" i="318"/>
  <c r="D47" i="318"/>
  <c r="C47" i="318"/>
  <c r="B47" i="318"/>
  <c r="J46" i="318"/>
  <c r="E46" i="318"/>
  <c r="D46" i="318"/>
  <c r="C46" i="318"/>
  <c r="B46" i="318"/>
  <c r="J44" i="318"/>
  <c r="E44" i="318"/>
  <c r="D44" i="318"/>
  <c r="C44" i="318"/>
  <c r="B44" i="318"/>
  <c r="J43" i="318"/>
  <c r="E43" i="318"/>
  <c r="D43" i="318"/>
  <c r="C43" i="318"/>
  <c r="B43" i="318"/>
  <c r="J42" i="318"/>
  <c r="E42" i="318"/>
  <c r="D42" i="318"/>
  <c r="C42" i="318"/>
  <c r="B42" i="318"/>
  <c r="J41" i="318"/>
  <c r="E41" i="318"/>
  <c r="D41" i="318"/>
  <c r="C41" i="318"/>
  <c r="B41" i="318"/>
  <c r="J39" i="318"/>
  <c r="E39" i="318"/>
  <c r="D39" i="318"/>
  <c r="C39" i="318"/>
  <c r="B39" i="318"/>
  <c r="J38" i="318"/>
  <c r="E38" i="318"/>
  <c r="D38" i="318"/>
  <c r="C38" i="318"/>
  <c r="B38" i="318"/>
  <c r="J37" i="318"/>
  <c r="E37" i="318"/>
  <c r="D37" i="318"/>
  <c r="C37" i="318"/>
  <c r="B37" i="318"/>
  <c r="J36" i="318"/>
  <c r="E36" i="318"/>
  <c r="D36" i="318"/>
  <c r="C36" i="318"/>
  <c r="B36" i="318"/>
  <c r="J34" i="318"/>
  <c r="E34" i="318"/>
  <c r="D34" i="318"/>
  <c r="C34" i="318"/>
  <c r="B34" i="318"/>
  <c r="J33" i="318"/>
  <c r="E33" i="318"/>
  <c r="D33" i="318"/>
  <c r="C33" i="318"/>
  <c r="B33" i="318"/>
  <c r="J32" i="318"/>
  <c r="E32" i="318"/>
  <c r="D32" i="318"/>
  <c r="C32" i="318"/>
  <c r="B32" i="318"/>
  <c r="J31" i="318"/>
  <c r="E31" i="318"/>
  <c r="D31" i="318"/>
  <c r="C31" i="318"/>
  <c r="B31" i="318"/>
  <c r="J29" i="318"/>
  <c r="E29" i="318"/>
  <c r="D29" i="318"/>
  <c r="C29" i="318"/>
  <c r="B29" i="318"/>
  <c r="J28" i="318"/>
  <c r="E28" i="318"/>
  <c r="D28" i="318"/>
  <c r="C28" i="318"/>
  <c r="B28" i="318"/>
  <c r="J27" i="318"/>
  <c r="E27" i="318"/>
  <c r="D27" i="318"/>
  <c r="C27" i="318"/>
  <c r="B27" i="318"/>
  <c r="J26" i="318"/>
  <c r="E26" i="318"/>
  <c r="D26" i="318"/>
  <c r="C26" i="318"/>
  <c r="B26" i="318"/>
  <c r="J24" i="318"/>
  <c r="E24" i="318"/>
  <c r="D24" i="318"/>
  <c r="C24" i="318"/>
  <c r="B24" i="318"/>
  <c r="J23" i="318"/>
  <c r="E23" i="318"/>
  <c r="D23" i="318"/>
  <c r="C23" i="318"/>
  <c r="B23" i="318"/>
  <c r="J22" i="318"/>
  <c r="E22" i="318"/>
  <c r="D22" i="318"/>
  <c r="C22" i="318"/>
  <c r="B22" i="318"/>
  <c r="J21" i="318"/>
  <c r="E21" i="318"/>
  <c r="D21" i="318"/>
  <c r="C21" i="318"/>
  <c r="B21" i="318"/>
  <c r="J18" i="318"/>
  <c r="E18" i="318"/>
  <c r="D18" i="318"/>
  <c r="C18" i="318"/>
  <c r="B18" i="318"/>
  <c r="J17" i="318"/>
  <c r="E17" i="318"/>
  <c r="D17" i="318"/>
  <c r="C17" i="318"/>
  <c r="B17" i="318"/>
  <c r="J16" i="318"/>
  <c r="E16" i="318"/>
  <c r="D16" i="318"/>
  <c r="C16" i="318"/>
  <c r="B16" i="318"/>
  <c r="J15" i="318"/>
  <c r="E15" i="318"/>
  <c r="D15" i="318"/>
  <c r="C15" i="318"/>
  <c r="B15" i="318"/>
  <c r="J13" i="318"/>
  <c r="E13" i="318"/>
  <c r="D13" i="318"/>
  <c r="C13" i="318"/>
  <c r="B13" i="318"/>
  <c r="J12" i="318"/>
  <c r="E12" i="318"/>
  <c r="D12" i="318"/>
  <c r="C12" i="318"/>
  <c r="B12" i="318"/>
  <c r="J11" i="318"/>
  <c r="E11" i="318"/>
  <c r="D11" i="318"/>
  <c r="C11" i="318"/>
  <c r="B11" i="318"/>
  <c r="J10" i="318"/>
  <c r="E10" i="318"/>
  <c r="D10" i="318"/>
  <c r="C10" i="318"/>
  <c r="B10" i="318"/>
  <c r="B8" i="318"/>
  <c r="J6" i="318"/>
  <c r="A3" i="318"/>
  <c r="A1" i="318"/>
  <c r="B225" i="222"/>
  <c r="B219" i="222"/>
  <c r="S16" i="317"/>
  <c r="S15" i="317"/>
  <c r="S19" i="317"/>
  <c r="S14" i="317"/>
  <c r="S11" i="317"/>
  <c r="S18" i="317"/>
  <c r="S17" i="317"/>
  <c r="S12" i="317"/>
  <c r="S13" i="317"/>
  <c r="S20" i="317"/>
  <c r="S42" i="317"/>
  <c r="O42" i="317"/>
  <c r="H42" i="317"/>
  <c r="G42" i="317"/>
  <c r="F42" i="317"/>
  <c r="E42" i="317"/>
  <c r="D42" i="317"/>
  <c r="C42" i="317"/>
  <c r="B42" i="317"/>
  <c r="S41" i="317"/>
  <c r="O41" i="317"/>
  <c r="H41" i="317"/>
  <c r="G41" i="317"/>
  <c r="F41" i="317"/>
  <c r="E41" i="317"/>
  <c r="D41" i="317"/>
  <c r="C41" i="317"/>
  <c r="B41" i="317"/>
  <c r="S40" i="317"/>
  <c r="O40" i="317"/>
  <c r="H40" i="317"/>
  <c r="G40" i="317"/>
  <c r="F40" i="317"/>
  <c r="E40" i="317"/>
  <c r="D40" i="317"/>
  <c r="C40" i="317"/>
  <c r="B40" i="317"/>
  <c r="S39" i="317"/>
  <c r="O39" i="317"/>
  <c r="H39" i="317"/>
  <c r="G39" i="317"/>
  <c r="F39" i="317"/>
  <c r="E39" i="317"/>
  <c r="D39" i="317"/>
  <c r="C39" i="317"/>
  <c r="B39" i="317"/>
  <c r="S38" i="317"/>
  <c r="O38" i="317"/>
  <c r="H38" i="317"/>
  <c r="G38" i="317"/>
  <c r="F38" i="317"/>
  <c r="E38" i="317"/>
  <c r="D38" i="317"/>
  <c r="C38" i="317"/>
  <c r="B38" i="317"/>
  <c r="S37" i="317"/>
  <c r="O37" i="317"/>
  <c r="H37" i="317"/>
  <c r="G37" i="317"/>
  <c r="F37" i="317"/>
  <c r="E37" i="317"/>
  <c r="D37" i="317"/>
  <c r="C37" i="317"/>
  <c r="B37" i="317"/>
  <c r="S36" i="317"/>
  <c r="O36" i="317"/>
  <c r="H36" i="317"/>
  <c r="G36" i="317"/>
  <c r="F36" i="317"/>
  <c r="E36" i="317"/>
  <c r="D36" i="317"/>
  <c r="C36" i="317"/>
  <c r="B36" i="317"/>
  <c r="S35" i="317"/>
  <c r="O35" i="317"/>
  <c r="H35" i="317"/>
  <c r="G35" i="317"/>
  <c r="F35" i="317"/>
  <c r="E35" i="317"/>
  <c r="D35" i="317"/>
  <c r="C35" i="317"/>
  <c r="B35" i="317"/>
  <c r="S34" i="317"/>
  <c r="O34" i="317"/>
  <c r="H34" i="317"/>
  <c r="G34" i="317"/>
  <c r="F34" i="317"/>
  <c r="E34" i="317"/>
  <c r="D34" i="317"/>
  <c r="C34" i="317"/>
  <c r="B34" i="317"/>
  <c r="S33" i="317"/>
  <c r="O33" i="317"/>
  <c r="H33" i="317"/>
  <c r="G33" i="317"/>
  <c r="F33" i="317"/>
  <c r="E33" i="317"/>
  <c r="D33" i="317"/>
  <c r="C33" i="317"/>
  <c r="B33" i="317"/>
  <c r="S32" i="317"/>
  <c r="O32" i="317"/>
  <c r="H32" i="317"/>
  <c r="G32" i="317"/>
  <c r="F32" i="317"/>
  <c r="E32" i="317"/>
  <c r="D32" i="317"/>
  <c r="C32" i="317"/>
  <c r="B32" i="317"/>
  <c r="S31" i="317"/>
  <c r="O31" i="317"/>
  <c r="H31" i="317"/>
  <c r="G31" i="317"/>
  <c r="F31" i="317"/>
  <c r="E31" i="317"/>
  <c r="D31" i="317"/>
  <c r="C31" i="317"/>
  <c r="B31" i="317"/>
  <c r="S30" i="317"/>
  <c r="O30" i="317"/>
  <c r="H30" i="317"/>
  <c r="G30" i="317"/>
  <c r="F30" i="317"/>
  <c r="E30" i="317"/>
  <c r="D30" i="317"/>
  <c r="C30" i="317"/>
  <c r="B30" i="317"/>
  <c r="S29" i="317"/>
  <c r="O29" i="317"/>
  <c r="H29" i="317"/>
  <c r="G29" i="317"/>
  <c r="F29" i="317"/>
  <c r="E29" i="317"/>
  <c r="D29" i="317"/>
  <c r="C29" i="317"/>
  <c r="B29" i="317"/>
  <c r="S28" i="317"/>
  <c r="O28" i="317"/>
  <c r="H28" i="317"/>
  <c r="G28" i="317"/>
  <c r="F28" i="317"/>
  <c r="E28" i="317"/>
  <c r="D28" i="317"/>
  <c r="C28" i="317"/>
  <c r="B28" i="317"/>
  <c r="S22" i="317"/>
  <c r="O22" i="317"/>
  <c r="H22" i="317"/>
  <c r="G22" i="317"/>
  <c r="F22" i="317"/>
  <c r="E22" i="317"/>
  <c r="D22" i="317"/>
  <c r="C22" i="317"/>
  <c r="B22" i="317"/>
  <c r="S27" i="317"/>
  <c r="H27" i="317"/>
  <c r="G27" i="317"/>
  <c r="F27" i="317"/>
  <c r="E27" i="317"/>
  <c r="D27" i="317"/>
  <c r="C27" i="317"/>
  <c r="B27" i="317"/>
  <c r="S25" i="317"/>
  <c r="O25" i="317"/>
  <c r="H25" i="317"/>
  <c r="G25" i="317"/>
  <c r="F25" i="317"/>
  <c r="E25" i="317"/>
  <c r="D25" i="317"/>
  <c r="C25" i="317"/>
  <c r="B25" i="317"/>
  <c r="S26" i="317"/>
  <c r="O26" i="317"/>
  <c r="H26" i="317"/>
  <c r="G26" i="317"/>
  <c r="F26" i="317"/>
  <c r="E26" i="317"/>
  <c r="D26" i="317"/>
  <c r="C26" i="317"/>
  <c r="B26" i="317"/>
  <c r="S23" i="317"/>
  <c r="O23" i="317"/>
  <c r="H23" i="317"/>
  <c r="G23" i="317"/>
  <c r="F23" i="317"/>
  <c r="E23" i="317"/>
  <c r="D23" i="317"/>
  <c r="C23" i="317"/>
  <c r="B23" i="317"/>
  <c r="S24" i="317"/>
  <c r="O24" i="317"/>
  <c r="H24" i="317"/>
  <c r="G24" i="317"/>
  <c r="F24" i="317"/>
  <c r="E24" i="317"/>
  <c r="D24" i="317"/>
  <c r="C24" i="317"/>
  <c r="B24" i="317"/>
  <c r="B21" i="317"/>
  <c r="O20" i="317"/>
  <c r="H20" i="317"/>
  <c r="G20" i="317"/>
  <c r="F20" i="317"/>
  <c r="E20" i="317"/>
  <c r="D20" i="317"/>
  <c r="C20" i="317"/>
  <c r="B20" i="317"/>
  <c r="H13" i="317"/>
  <c r="G13" i="317"/>
  <c r="F13" i="317"/>
  <c r="E13" i="317"/>
  <c r="D13" i="317"/>
  <c r="C13" i="317"/>
  <c r="B13" i="317"/>
  <c r="Q12" i="317"/>
  <c r="O12" i="317"/>
  <c r="H12" i="317"/>
  <c r="G12" i="317"/>
  <c r="F12" i="317"/>
  <c r="E12" i="317"/>
  <c r="D12" i="317"/>
  <c r="C12" i="317"/>
  <c r="B12" i="317"/>
  <c r="Q17" i="317"/>
  <c r="O17" i="317"/>
  <c r="H17" i="317"/>
  <c r="G17" i="317"/>
  <c r="F17" i="317"/>
  <c r="E17" i="317"/>
  <c r="D17" i="317"/>
  <c r="C17" i="317"/>
  <c r="B17" i="317"/>
  <c r="O18" i="317"/>
  <c r="H18" i="317"/>
  <c r="G18" i="317"/>
  <c r="F18" i="317"/>
  <c r="E18" i="317"/>
  <c r="D18" i="317"/>
  <c r="C18" i="317"/>
  <c r="B18" i="317"/>
  <c r="Q11" i="317"/>
  <c r="O11" i="317"/>
  <c r="H11" i="317"/>
  <c r="G11" i="317"/>
  <c r="F11" i="317"/>
  <c r="E11" i="317"/>
  <c r="D11" i="317"/>
  <c r="C11" i="317"/>
  <c r="B11" i="317"/>
  <c r="Q14" i="317"/>
  <c r="O14" i="317"/>
  <c r="H14" i="317"/>
  <c r="G14" i="317"/>
  <c r="F14" i="317"/>
  <c r="E14" i="317"/>
  <c r="D14" i="317"/>
  <c r="C14" i="317"/>
  <c r="B14" i="317"/>
  <c r="Q19" i="317"/>
  <c r="H19" i="317"/>
  <c r="G19" i="317"/>
  <c r="F19" i="317"/>
  <c r="E19" i="317"/>
  <c r="D19" i="317"/>
  <c r="C19" i="317"/>
  <c r="B19" i="317"/>
  <c r="Q15" i="317"/>
  <c r="H15" i="317"/>
  <c r="G15" i="317"/>
  <c r="F15" i="317"/>
  <c r="E15" i="317"/>
  <c r="D15" i="317"/>
  <c r="C15" i="317"/>
  <c r="B15" i="317"/>
  <c r="Q16" i="317"/>
  <c r="O16" i="317"/>
  <c r="H16" i="317"/>
  <c r="G16" i="317"/>
  <c r="F16" i="317"/>
  <c r="E16" i="317"/>
  <c r="D16" i="317"/>
  <c r="C16" i="317"/>
  <c r="B16" i="317"/>
  <c r="B10" i="317"/>
  <c r="S8" i="317"/>
  <c r="A4" i="317"/>
  <c r="A2" i="317"/>
  <c r="A1" i="317"/>
  <c r="AG89" i="316" l="1"/>
  <c r="I89" i="316"/>
  <c r="H89" i="316"/>
  <c r="G89" i="316"/>
  <c r="F89" i="316"/>
  <c r="E89" i="316"/>
  <c r="D89" i="316"/>
  <c r="C89" i="316"/>
  <c r="AG88" i="316"/>
  <c r="I88" i="316"/>
  <c r="H88" i="316"/>
  <c r="G88" i="316"/>
  <c r="F88" i="316"/>
  <c r="E88" i="316"/>
  <c r="D88" i="316"/>
  <c r="C88" i="316"/>
  <c r="AG87" i="316"/>
  <c r="I87" i="316"/>
  <c r="H87" i="316"/>
  <c r="G87" i="316"/>
  <c r="F87" i="316"/>
  <c r="E87" i="316"/>
  <c r="D87" i="316"/>
  <c r="C87" i="316"/>
  <c r="AG86" i="316"/>
  <c r="I86" i="316"/>
  <c r="H86" i="316"/>
  <c r="G86" i="316"/>
  <c r="F86" i="316"/>
  <c r="E86" i="316"/>
  <c r="D86" i="316"/>
  <c r="C86" i="316"/>
  <c r="AG85" i="316"/>
  <c r="I85" i="316"/>
  <c r="H85" i="316"/>
  <c r="G85" i="316"/>
  <c r="F85" i="316"/>
  <c r="E85" i="316"/>
  <c r="D85" i="316"/>
  <c r="C85" i="316"/>
  <c r="AG84" i="316"/>
  <c r="I84" i="316"/>
  <c r="H84" i="316"/>
  <c r="G84" i="316"/>
  <c r="F84" i="316"/>
  <c r="E84" i="316"/>
  <c r="D84" i="316"/>
  <c r="C84" i="316"/>
  <c r="AG83" i="316"/>
  <c r="I83" i="316"/>
  <c r="H83" i="316"/>
  <c r="G83" i="316"/>
  <c r="F83" i="316"/>
  <c r="E83" i="316"/>
  <c r="D83" i="316"/>
  <c r="C83" i="316"/>
  <c r="AG82" i="316"/>
  <c r="I82" i="316"/>
  <c r="H82" i="316"/>
  <c r="G82" i="316"/>
  <c r="F82" i="316"/>
  <c r="E82" i="316"/>
  <c r="D82" i="316"/>
  <c r="C82" i="316"/>
  <c r="AG81" i="316"/>
  <c r="I81" i="316"/>
  <c r="H81" i="316"/>
  <c r="G81" i="316"/>
  <c r="F81" i="316"/>
  <c r="E81" i="316"/>
  <c r="D81" i="316"/>
  <c r="C81" i="316"/>
  <c r="AG80" i="316"/>
  <c r="I80" i="316"/>
  <c r="H80" i="316"/>
  <c r="G80" i="316"/>
  <c r="F80" i="316"/>
  <c r="E80" i="316"/>
  <c r="D80" i="316"/>
  <c r="C80" i="316"/>
  <c r="AG79" i="316"/>
  <c r="I79" i="316"/>
  <c r="H79" i="316"/>
  <c r="G79" i="316"/>
  <c r="F79" i="316"/>
  <c r="E79" i="316"/>
  <c r="D79" i="316"/>
  <c r="C79" i="316"/>
  <c r="AG78" i="316"/>
  <c r="I78" i="316"/>
  <c r="H78" i="316"/>
  <c r="G78" i="316"/>
  <c r="F78" i="316"/>
  <c r="E78" i="316"/>
  <c r="D78" i="316"/>
  <c r="C78" i="316"/>
  <c r="AG77" i="316"/>
  <c r="I77" i="316"/>
  <c r="H77" i="316"/>
  <c r="G77" i="316"/>
  <c r="F77" i="316"/>
  <c r="E77" i="316"/>
  <c r="D77" i="316"/>
  <c r="C77" i="316"/>
  <c r="AG76" i="316"/>
  <c r="I76" i="316"/>
  <c r="H76" i="316"/>
  <c r="G76" i="316"/>
  <c r="F76" i="316"/>
  <c r="E76" i="316"/>
  <c r="D76" i="316"/>
  <c r="C76" i="316"/>
  <c r="AG75" i="316"/>
  <c r="I75" i="316"/>
  <c r="H75" i="316"/>
  <c r="G75" i="316"/>
  <c r="F75" i="316"/>
  <c r="E75" i="316"/>
  <c r="D75" i="316"/>
  <c r="C75" i="316"/>
  <c r="AG74" i="316"/>
  <c r="I74" i="316"/>
  <c r="H74" i="316"/>
  <c r="G74" i="316"/>
  <c r="F74" i="316"/>
  <c r="E74" i="316"/>
  <c r="D74" i="316"/>
  <c r="C74" i="316"/>
  <c r="AG73" i="316"/>
  <c r="I73" i="316"/>
  <c r="H73" i="316"/>
  <c r="G73" i="316"/>
  <c r="F73" i="316"/>
  <c r="E73" i="316"/>
  <c r="D73" i="316"/>
  <c r="C73" i="316"/>
  <c r="AG72" i="316"/>
  <c r="I72" i="316"/>
  <c r="H72" i="316"/>
  <c r="G72" i="316"/>
  <c r="F72" i="316"/>
  <c r="E72" i="316"/>
  <c r="D72" i="316"/>
  <c r="C72" i="316"/>
  <c r="AG71" i="316"/>
  <c r="I71" i="316"/>
  <c r="H71" i="316"/>
  <c r="G71" i="316"/>
  <c r="F71" i="316"/>
  <c r="E71" i="316"/>
  <c r="D71" i="316"/>
  <c r="C71" i="316"/>
  <c r="AG70" i="316"/>
  <c r="I70" i="316"/>
  <c r="H70" i="316"/>
  <c r="G70" i="316"/>
  <c r="F70" i="316"/>
  <c r="E70" i="316"/>
  <c r="D70" i="316"/>
  <c r="C70" i="316"/>
  <c r="AG69" i="316"/>
  <c r="I69" i="316"/>
  <c r="H69" i="316"/>
  <c r="G69" i="316"/>
  <c r="F69" i="316"/>
  <c r="E69" i="316"/>
  <c r="D69" i="316"/>
  <c r="C69" i="316"/>
  <c r="AG68" i="316"/>
  <c r="I68" i="316"/>
  <c r="H68" i="316"/>
  <c r="G68" i="316"/>
  <c r="F68" i="316"/>
  <c r="E68" i="316"/>
  <c r="D68" i="316"/>
  <c r="C68" i="316"/>
  <c r="AG67" i="316"/>
  <c r="I67" i="316"/>
  <c r="H67" i="316"/>
  <c r="G67" i="316"/>
  <c r="F67" i="316"/>
  <c r="E67" i="316"/>
  <c r="D67" i="316"/>
  <c r="C67" i="316"/>
  <c r="AG66" i="316"/>
  <c r="I66" i="316"/>
  <c r="H66" i="316"/>
  <c r="G66" i="316"/>
  <c r="F66" i="316"/>
  <c r="E66" i="316"/>
  <c r="D66" i="316"/>
  <c r="C66" i="316"/>
  <c r="AG65" i="316"/>
  <c r="I65" i="316"/>
  <c r="H65" i="316"/>
  <c r="G65" i="316"/>
  <c r="F65" i="316"/>
  <c r="E65" i="316"/>
  <c r="D65" i="316"/>
  <c r="C65" i="316"/>
  <c r="AG64" i="316"/>
  <c r="I64" i="316"/>
  <c r="H64" i="316"/>
  <c r="G64" i="316"/>
  <c r="F64" i="316"/>
  <c r="E64" i="316"/>
  <c r="D64" i="316"/>
  <c r="C64" i="316"/>
  <c r="AG63" i="316"/>
  <c r="I63" i="316"/>
  <c r="H63" i="316"/>
  <c r="G63" i="316"/>
  <c r="F63" i="316"/>
  <c r="E63" i="316"/>
  <c r="D63" i="316"/>
  <c r="C63" i="316"/>
  <c r="AG62" i="316"/>
  <c r="I62" i="316"/>
  <c r="H62" i="316"/>
  <c r="G62" i="316"/>
  <c r="F62" i="316"/>
  <c r="E62" i="316"/>
  <c r="D62" i="316"/>
  <c r="C62" i="316"/>
  <c r="AG61" i="316"/>
  <c r="I61" i="316"/>
  <c r="H61" i="316"/>
  <c r="G61" i="316"/>
  <c r="F61" i="316"/>
  <c r="E61" i="316"/>
  <c r="D61" i="316"/>
  <c r="C61" i="316"/>
  <c r="AG60" i="316"/>
  <c r="I60" i="316"/>
  <c r="H60" i="316"/>
  <c r="G60" i="316"/>
  <c r="F60" i="316"/>
  <c r="E60" i="316"/>
  <c r="D60" i="316"/>
  <c r="C60" i="316"/>
  <c r="AG59" i="316"/>
  <c r="I59" i="316"/>
  <c r="H59" i="316"/>
  <c r="G59" i="316"/>
  <c r="F59" i="316"/>
  <c r="E59" i="316"/>
  <c r="D59" i="316"/>
  <c r="C59" i="316"/>
  <c r="AG58" i="316"/>
  <c r="I58" i="316"/>
  <c r="H58" i="316"/>
  <c r="G58" i="316"/>
  <c r="F58" i="316"/>
  <c r="E58" i="316"/>
  <c r="D58" i="316"/>
  <c r="C58" i="316"/>
  <c r="AG57" i="316"/>
  <c r="I57" i="316"/>
  <c r="H57" i="316"/>
  <c r="G57" i="316"/>
  <c r="F57" i="316"/>
  <c r="E57" i="316"/>
  <c r="D57" i="316"/>
  <c r="C57" i="316"/>
  <c r="AG56" i="316"/>
  <c r="I56" i="316"/>
  <c r="H56" i="316"/>
  <c r="G56" i="316"/>
  <c r="F56" i="316"/>
  <c r="E56" i="316"/>
  <c r="D56" i="316"/>
  <c r="C56" i="316"/>
  <c r="AG55" i="316"/>
  <c r="I55" i="316"/>
  <c r="H55" i="316"/>
  <c r="G55" i="316"/>
  <c r="F55" i="316"/>
  <c r="E55" i="316"/>
  <c r="D55" i="316"/>
  <c r="C55" i="316"/>
  <c r="AG54" i="316"/>
  <c r="I54" i="316"/>
  <c r="H54" i="316"/>
  <c r="G54" i="316"/>
  <c r="F54" i="316"/>
  <c r="E54" i="316"/>
  <c r="D54" i="316"/>
  <c r="C54" i="316"/>
  <c r="AG53" i="316"/>
  <c r="I53" i="316"/>
  <c r="H53" i="316"/>
  <c r="G53" i="316"/>
  <c r="F53" i="316"/>
  <c r="E53" i="316"/>
  <c r="D53" i="316"/>
  <c r="C53" i="316"/>
  <c r="AG52" i="316"/>
  <c r="I52" i="316"/>
  <c r="H52" i="316"/>
  <c r="G52" i="316"/>
  <c r="F52" i="316"/>
  <c r="E52" i="316"/>
  <c r="D52" i="316"/>
  <c r="C52" i="316"/>
  <c r="AG51" i="316"/>
  <c r="I51" i="316"/>
  <c r="H51" i="316"/>
  <c r="G51" i="316"/>
  <c r="F51" i="316"/>
  <c r="E51" i="316"/>
  <c r="D51" i="316"/>
  <c r="C51" i="316"/>
  <c r="AG50" i="316"/>
  <c r="I50" i="316"/>
  <c r="H50" i="316"/>
  <c r="G50" i="316"/>
  <c r="F50" i="316"/>
  <c r="E50" i="316"/>
  <c r="D50" i="316"/>
  <c r="C50" i="316"/>
  <c r="AG49" i="316"/>
  <c r="I49" i="316"/>
  <c r="H49" i="316"/>
  <c r="G49" i="316"/>
  <c r="F49" i="316"/>
  <c r="E49" i="316"/>
  <c r="D49" i="316"/>
  <c r="C49" i="316"/>
  <c r="AG48" i="316"/>
  <c r="I48" i="316"/>
  <c r="H48" i="316"/>
  <c r="G48" i="316"/>
  <c r="F48" i="316"/>
  <c r="E48" i="316"/>
  <c r="D48" i="316"/>
  <c r="C48" i="316"/>
  <c r="AG47" i="316"/>
  <c r="I47" i="316"/>
  <c r="H47" i="316"/>
  <c r="G47" i="316"/>
  <c r="F47" i="316"/>
  <c r="E47" i="316"/>
  <c r="D47" i="316"/>
  <c r="C47" i="316"/>
  <c r="AG46" i="316"/>
  <c r="I46" i="316"/>
  <c r="H46" i="316"/>
  <c r="G46" i="316"/>
  <c r="F46" i="316"/>
  <c r="E46" i="316"/>
  <c r="D46" i="316"/>
  <c r="C46" i="316"/>
  <c r="AG45" i="316"/>
  <c r="I45" i="316"/>
  <c r="H45" i="316"/>
  <c r="G45" i="316"/>
  <c r="F45" i="316"/>
  <c r="E45" i="316"/>
  <c r="D45" i="316"/>
  <c r="C45" i="316"/>
  <c r="AG44" i="316"/>
  <c r="I44" i="316"/>
  <c r="H44" i="316"/>
  <c r="G44" i="316"/>
  <c r="F44" i="316"/>
  <c r="E44" i="316"/>
  <c r="D44" i="316"/>
  <c r="C44" i="316"/>
  <c r="AG43" i="316"/>
  <c r="I43" i="316"/>
  <c r="H43" i="316"/>
  <c r="G43" i="316"/>
  <c r="F43" i="316"/>
  <c r="E43" i="316"/>
  <c r="D43" i="316"/>
  <c r="C43" i="316"/>
  <c r="AG42" i="316"/>
  <c r="I42" i="316"/>
  <c r="H42" i="316"/>
  <c r="G42" i="316"/>
  <c r="F42" i="316"/>
  <c r="E42" i="316"/>
  <c r="D42" i="316"/>
  <c r="C42" i="316"/>
  <c r="AG41" i="316"/>
  <c r="I41" i="316"/>
  <c r="H41" i="316"/>
  <c r="G41" i="316"/>
  <c r="F41" i="316"/>
  <c r="E41" i="316"/>
  <c r="D41" i="316"/>
  <c r="C41" i="316"/>
  <c r="AG40" i="316"/>
  <c r="I40" i="316"/>
  <c r="H40" i="316"/>
  <c r="G40" i="316"/>
  <c r="F40" i="316"/>
  <c r="E40" i="316"/>
  <c r="D40" i="316"/>
  <c r="C40" i="316"/>
  <c r="AG39" i="316"/>
  <c r="I39" i="316"/>
  <c r="H39" i="316"/>
  <c r="G39" i="316"/>
  <c r="F39" i="316"/>
  <c r="E39" i="316"/>
  <c r="D39" i="316"/>
  <c r="C39" i="316"/>
  <c r="AG38" i="316"/>
  <c r="I38" i="316"/>
  <c r="H38" i="316"/>
  <c r="G38" i="316"/>
  <c r="F38" i="316"/>
  <c r="E38" i="316"/>
  <c r="D38" i="316"/>
  <c r="C38" i="316"/>
  <c r="AG37" i="316"/>
  <c r="I37" i="316"/>
  <c r="H37" i="316"/>
  <c r="G37" i="316"/>
  <c r="F37" i="316"/>
  <c r="E37" i="316"/>
  <c r="D37" i="316"/>
  <c r="C37" i="316"/>
  <c r="AG36" i="316"/>
  <c r="I36" i="316"/>
  <c r="H36" i="316"/>
  <c r="G36" i="316"/>
  <c r="F36" i="316"/>
  <c r="E36" i="316"/>
  <c r="D36" i="316"/>
  <c r="C36" i="316"/>
  <c r="AG35" i="316"/>
  <c r="I35" i="316"/>
  <c r="H35" i="316"/>
  <c r="G35" i="316"/>
  <c r="F35" i="316"/>
  <c r="E35" i="316"/>
  <c r="D35" i="316"/>
  <c r="C35" i="316"/>
  <c r="AG34" i="316"/>
  <c r="I34" i="316"/>
  <c r="H34" i="316"/>
  <c r="G34" i="316"/>
  <c r="F34" i="316"/>
  <c r="E34" i="316"/>
  <c r="D34" i="316"/>
  <c r="C34" i="316"/>
  <c r="AG33" i="316"/>
  <c r="I33" i="316"/>
  <c r="H33" i="316"/>
  <c r="G33" i="316"/>
  <c r="F33" i="316"/>
  <c r="E33" i="316"/>
  <c r="D33" i="316"/>
  <c r="C33" i="316"/>
  <c r="AG32" i="316"/>
  <c r="I32" i="316"/>
  <c r="H32" i="316"/>
  <c r="G32" i="316"/>
  <c r="F32" i="316"/>
  <c r="E32" i="316"/>
  <c r="D32" i="316"/>
  <c r="C32" i="316"/>
  <c r="AG31" i="316"/>
  <c r="I31" i="316"/>
  <c r="H31" i="316"/>
  <c r="G31" i="316"/>
  <c r="F31" i="316"/>
  <c r="E31" i="316"/>
  <c r="D31" i="316"/>
  <c r="C31" i="316"/>
  <c r="AG30" i="316"/>
  <c r="I30" i="316"/>
  <c r="H30" i="316"/>
  <c r="G30" i="316"/>
  <c r="F30" i="316"/>
  <c r="E30" i="316"/>
  <c r="D30" i="316"/>
  <c r="C30" i="316"/>
  <c r="AG29" i="316"/>
  <c r="I29" i="316"/>
  <c r="H29" i="316"/>
  <c r="G29" i="316"/>
  <c r="F29" i="316"/>
  <c r="E29" i="316"/>
  <c r="D29" i="316"/>
  <c r="C29" i="316"/>
  <c r="AG28" i="316"/>
  <c r="I28" i="316"/>
  <c r="H28" i="316"/>
  <c r="G28" i="316"/>
  <c r="F28" i="316"/>
  <c r="E28" i="316"/>
  <c r="D28" i="316"/>
  <c r="C28" i="316"/>
  <c r="AG27" i="316"/>
  <c r="I27" i="316"/>
  <c r="H27" i="316"/>
  <c r="G27" i="316"/>
  <c r="F27" i="316"/>
  <c r="E27" i="316"/>
  <c r="D27" i="316"/>
  <c r="C27" i="316"/>
  <c r="AG26" i="316"/>
  <c r="I26" i="316"/>
  <c r="H26" i="316"/>
  <c r="G26" i="316"/>
  <c r="F26" i="316"/>
  <c r="E26" i="316"/>
  <c r="D26" i="316"/>
  <c r="C26" i="316"/>
  <c r="AG25" i="316"/>
  <c r="I25" i="316"/>
  <c r="H25" i="316"/>
  <c r="G25" i="316"/>
  <c r="F25" i="316"/>
  <c r="E25" i="316"/>
  <c r="D25" i="316"/>
  <c r="C25" i="316"/>
  <c r="AG24" i="316"/>
  <c r="I24" i="316"/>
  <c r="H24" i="316"/>
  <c r="G24" i="316"/>
  <c r="F24" i="316"/>
  <c r="E24" i="316"/>
  <c r="D24" i="316"/>
  <c r="C24" i="316"/>
  <c r="AG23" i="316"/>
  <c r="I23" i="316"/>
  <c r="H23" i="316"/>
  <c r="G23" i="316"/>
  <c r="F23" i="316"/>
  <c r="E23" i="316"/>
  <c r="D23" i="316"/>
  <c r="C23" i="316"/>
  <c r="AG22" i="316"/>
  <c r="I22" i="316"/>
  <c r="H22" i="316"/>
  <c r="G22" i="316"/>
  <c r="F22" i="316"/>
  <c r="E22" i="316"/>
  <c r="D22" i="316"/>
  <c r="C22" i="316"/>
  <c r="AG11" i="316"/>
  <c r="I11" i="316"/>
  <c r="H11" i="316"/>
  <c r="G11" i="316"/>
  <c r="F11" i="316"/>
  <c r="E11" i="316"/>
  <c r="D11" i="316"/>
  <c r="C11" i="316"/>
  <c r="AG13" i="316"/>
  <c r="I13" i="316"/>
  <c r="H13" i="316"/>
  <c r="G13" i="316"/>
  <c r="F13" i="316"/>
  <c r="E13" i="316"/>
  <c r="D13" i="316"/>
  <c r="C13" i="316"/>
  <c r="AG20" i="316"/>
  <c r="I20" i="316"/>
  <c r="H20" i="316"/>
  <c r="G20" i="316"/>
  <c r="F20" i="316"/>
  <c r="E20" i="316"/>
  <c r="D20" i="316"/>
  <c r="C20" i="316"/>
  <c r="AG19" i="316"/>
  <c r="I19" i="316"/>
  <c r="H19" i="316"/>
  <c r="G19" i="316"/>
  <c r="F19" i="316"/>
  <c r="E19" i="316"/>
  <c r="D19" i="316"/>
  <c r="C19" i="316"/>
  <c r="AG12" i="316"/>
  <c r="I12" i="316"/>
  <c r="H12" i="316"/>
  <c r="G12" i="316"/>
  <c r="F12" i="316"/>
  <c r="E12" i="316"/>
  <c r="D12" i="316"/>
  <c r="C12" i="316"/>
  <c r="AG18" i="316"/>
  <c r="I18" i="316"/>
  <c r="H18" i="316"/>
  <c r="G18" i="316"/>
  <c r="F18" i="316"/>
  <c r="E18" i="316"/>
  <c r="D18" i="316"/>
  <c r="C18" i="316"/>
  <c r="AG14" i="316"/>
  <c r="I14" i="316"/>
  <c r="H14" i="316"/>
  <c r="G14" i="316"/>
  <c r="F14" i="316"/>
  <c r="E14" i="316"/>
  <c r="D14" i="316"/>
  <c r="C14" i="316"/>
  <c r="AG15" i="316"/>
  <c r="I15" i="316"/>
  <c r="H15" i="316"/>
  <c r="G15" i="316"/>
  <c r="F15" i="316"/>
  <c r="E15" i="316"/>
  <c r="D15" i="316"/>
  <c r="C15" i="316"/>
  <c r="C10" i="316"/>
  <c r="AG7" i="316"/>
  <c r="A3" i="316"/>
  <c r="A2" i="316"/>
  <c r="A1" i="316"/>
  <c r="M50" i="315"/>
  <c r="H50" i="315"/>
  <c r="G50" i="315"/>
  <c r="F50" i="315"/>
  <c r="E50" i="315"/>
  <c r="D50" i="315"/>
  <c r="C50" i="315"/>
  <c r="B50" i="315"/>
  <c r="M49" i="315"/>
  <c r="H49" i="315"/>
  <c r="G49" i="315"/>
  <c r="F49" i="315"/>
  <c r="E49" i="315"/>
  <c r="D49" i="315"/>
  <c r="C49" i="315"/>
  <c r="B49" i="315"/>
  <c r="M48" i="315"/>
  <c r="H48" i="315"/>
  <c r="G48" i="315"/>
  <c r="F48" i="315"/>
  <c r="E48" i="315"/>
  <c r="D48" i="315"/>
  <c r="C48" i="315"/>
  <c r="B48" i="315"/>
  <c r="M47" i="315"/>
  <c r="H47" i="315"/>
  <c r="G47" i="315"/>
  <c r="F47" i="315"/>
  <c r="E47" i="315"/>
  <c r="D47" i="315"/>
  <c r="C47" i="315"/>
  <c r="B47" i="315"/>
  <c r="M46" i="315"/>
  <c r="H46" i="315"/>
  <c r="G46" i="315"/>
  <c r="F46" i="315"/>
  <c r="E46" i="315"/>
  <c r="D46" i="315"/>
  <c r="C46" i="315"/>
  <c r="B46" i="315"/>
  <c r="M45" i="315"/>
  <c r="H45" i="315"/>
  <c r="G45" i="315"/>
  <c r="F45" i="315"/>
  <c r="E45" i="315"/>
  <c r="D45" i="315"/>
  <c r="C45" i="315"/>
  <c r="B45" i="315"/>
  <c r="M44" i="315"/>
  <c r="H44" i="315"/>
  <c r="G44" i="315"/>
  <c r="F44" i="315"/>
  <c r="E44" i="315"/>
  <c r="D44" i="315"/>
  <c r="C44" i="315"/>
  <c r="B44" i="315"/>
  <c r="M43" i="315"/>
  <c r="H43" i="315"/>
  <c r="G43" i="315"/>
  <c r="F43" i="315"/>
  <c r="E43" i="315"/>
  <c r="D43" i="315"/>
  <c r="C43" i="315"/>
  <c r="B43" i="315"/>
  <c r="M42" i="315"/>
  <c r="H42" i="315"/>
  <c r="G42" i="315"/>
  <c r="F42" i="315"/>
  <c r="E42" i="315"/>
  <c r="D42" i="315"/>
  <c r="C42" i="315"/>
  <c r="B42" i="315"/>
  <c r="M41" i="315"/>
  <c r="H41" i="315"/>
  <c r="G41" i="315"/>
  <c r="F41" i="315"/>
  <c r="E41" i="315"/>
  <c r="D41" i="315"/>
  <c r="C41" i="315"/>
  <c r="B41" i="315"/>
  <c r="M40" i="315"/>
  <c r="H40" i="315"/>
  <c r="G40" i="315"/>
  <c r="F40" i="315"/>
  <c r="E40" i="315"/>
  <c r="D40" i="315"/>
  <c r="C40" i="315"/>
  <c r="B40" i="315"/>
  <c r="M39" i="315"/>
  <c r="H39" i="315"/>
  <c r="G39" i="315"/>
  <c r="F39" i="315"/>
  <c r="E39" i="315"/>
  <c r="D39" i="315"/>
  <c r="C39" i="315"/>
  <c r="B39" i="315"/>
  <c r="M38" i="315"/>
  <c r="H38" i="315"/>
  <c r="G38" i="315"/>
  <c r="F38" i="315"/>
  <c r="E38" i="315"/>
  <c r="D38" i="315"/>
  <c r="C38" i="315"/>
  <c r="B38" i="315"/>
  <c r="M37" i="315"/>
  <c r="H37" i="315"/>
  <c r="G37" i="315"/>
  <c r="F37" i="315"/>
  <c r="E37" i="315"/>
  <c r="D37" i="315"/>
  <c r="C37" i="315"/>
  <c r="B37" i="315"/>
  <c r="M32" i="315"/>
  <c r="H32" i="315"/>
  <c r="G32" i="315"/>
  <c r="F32" i="315"/>
  <c r="E32" i="315"/>
  <c r="D32" i="315"/>
  <c r="C32" i="315"/>
  <c r="B32" i="315"/>
  <c r="M36" i="315"/>
  <c r="H36" i="315"/>
  <c r="G36" i="315"/>
  <c r="F36" i="315"/>
  <c r="E36" i="315"/>
  <c r="D36" i="315"/>
  <c r="C36" i="315"/>
  <c r="B36" i="315"/>
  <c r="M31" i="315"/>
  <c r="H31" i="315"/>
  <c r="G31" i="315"/>
  <c r="F31" i="315"/>
  <c r="E31" i="315"/>
  <c r="D31" i="315"/>
  <c r="C31" i="315"/>
  <c r="B31" i="315"/>
  <c r="M35" i="315"/>
  <c r="H35" i="315"/>
  <c r="G35" i="315"/>
  <c r="F35" i="315"/>
  <c r="E35" i="315"/>
  <c r="D35" i="315"/>
  <c r="C35" i="315"/>
  <c r="B35" i="315"/>
  <c r="M34" i="315"/>
  <c r="H34" i="315"/>
  <c r="G34" i="315"/>
  <c r="F34" i="315"/>
  <c r="E34" i="315"/>
  <c r="D34" i="315"/>
  <c r="C34" i="315"/>
  <c r="B34" i="315"/>
  <c r="M33" i="315"/>
  <c r="H33" i="315"/>
  <c r="G33" i="315"/>
  <c r="F33" i="315"/>
  <c r="E33" i="315"/>
  <c r="D33" i="315"/>
  <c r="C33" i="315"/>
  <c r="B33" i="315"/>
  <c r="B30" i="315"/>
  <c r="M15" i="315"/>
  <c r="K15" i="315"/>
  <c r="H15" i="315"/>
  <c r="G15" i="315"/>
  <c r="F15" i="315"/>
  <c r="E15" i="315"/>
  <c r="D15" i="315"/>
  <c r="C15" i="315"/>
  <c r="B15" i="315"/>
  <c r="M29" i="315"/>
  <c r="K29" i="315"/>
  <c r="H29" i="315"/>
  <c r="G29" i="315"/>
  <c r="F29" i="315"/>
  <c r="E29" i="315"/>
  <c r="D29" i="315"/>
  <c r="C29" i="315"/>
  <c r="B29" i="315"/>
  <c r="M28" i="315"/>
  <c r="K28" i="315"/>
  <c r="H28" i="315"/>
  <c r="G28" i="315"/>
  <c r="F28" i="315"/>
  <c r="E28" i="315"/>
  <c r="D28" i="315"/>
  <c r="C28" i="315"/>
  <c r="B28" i="315"/>
  <c r="M13" i="315"/>
  <c r="K13" i="315"/>
  <c r="H13" i="315"/>
  <c r="G13" i="315"/>
  <c r="F13" i="315"/>
  <c r="E13" i="315"/>
  <c r="D13" i="315"/>
  <c r="C13" i="315"/>
  <c r="B13" i="315"/>
  <c r="M21" i="315"/>
  <c r="K21" i="315"/>
  <c r="H21" i="315"/>
  <c r="G21" i="315"/>
  <c r="F21" i="315"/>
  <c r="E21" i="315"/>
  <c r="D21" i="315"/>
  <c r="C21" i="315"/>
  <c r="B21" i="315"/>
  <c r="M25" i="315"/>
  <c r="K25" i="315"/>
  <c r="H25" i="315"/>
  <c r="G25" i="315"/>
  <c r="F25" i="315"/>
  <c r="E25" i="315"/>
  <c r="D25" i="315"/>
  <c r="C25" i="315"/>
  <c r="B25" i="315"/>
  <c r="M16" i="315"/>
  <c r="K16" i="315"/>
  <c r="H16" i="315"/>
  <c r="G16" i="315"/>
  <c r="F16" i="315"/>
  <c r="E16" i="315"/>
  <c r="D16" i="315"/>
  <c r="C16" i="315"/>
  <c r="B16" i="315"/>
  <c r="M14" i="315"/>
  <c r="K14" i="315"/>
  <c r="H14" i="315"/>
  <c r="G14" i="315"/>
  <c r="F14" i="315"/>
  <c r="E14" i="315"/>
  <c r="D14" i="315"/>
  <c r="C14" i="315"/>
  <c r="B14" i="315"/>
  <c r="M12" i="315"/>
  <c r="K12" i="315"/>
  <c r="H12" i="315"/>
  <c r="G12" i="315"/>
  <c r="F12" i="315"/>
  <c r="E12" i="315"/>
  <c r="D12" i="315"/>
  <c r="C12" i="315"/>
  <c r="B12" i="315"/>
  <c r="M11" i="315"/>
  <c r="K11" i="315"/>
  <c r="H11" i="315"/>
  <c r="G11" i="315"/>
  <c r="F11" i="315"/>
  <c r="E11" i="315"/>
  <c r="D11" i="315"/>
  <c r="C11" i="315"/>
  <c r="B11" i="315"/>
  <c r="M26" i="315"/>
  <c r="K26" i="315"/>
  <c r="H26" i="315"/>
  <c r="G26" i="315"/>
  <c r="F26" i="315"/>
  <c r="E26" i="315"/>
  <c r="D26" i="315"/>
  <c r="C26" i="315"/>
  <c r="B26" i="315"/>
  <c r="M23" i="315"/>
  <c r="K23" i="315"/>
  <c r="H23" i="315"/>
  <c r="G23" i="315"/>
  <c r="F23" i="315"/>
  <c r="E23" i="315"/>
  <c r="D23" i="315"/>
  <c r="C23" i="315"/>
  <c r="B23" i="315"/>
  <c r="M27" i="315"/>
  <c r="K27" i="315"/>
  <c r="H27" i="315"/>
  <c r="G27" i="315"/>
  <c r="F27" i="315"/>
  <c r="E27" i="315"/>
  <c r="D27" i="315"/>
  <c r="C27" i="315"/>
  <c r="B27" i="315"/>
  <c r="M17" i="315"/>
  <c r="K17" i="315"/>
  <c r="H17" i="315"/>
  <c r="G17" i="315"/>
  <c r="F17" i="315"/>
  <c r="E17" i="315"/>
  <c r="D17" i="315"/>
  <c r="C17" i="315"/>
  <c r="B17" i="315"/>
  <c r="M19" i="315"/>
  <c r="K19" i="315"/>
  <c r="H19" i="315"/>
  <c r="G19" i="315"/>
  <c r="F19" i="315"/>
  <c r="E19" i="315"/>
  <c r="D19" i="315"/>
  <c r="C19" i="315"/>
  <c r="B19" i="315"/>
  <c r="M18" i="315"/>
  <c r="K18" i="315"/>
  <c r="H18" i="315"/>
  <c r="G18" i="315"/>
  <c r="F18" i="315"/>
  <c r="E18" i="315"/>
  <c r="D18" i="315"/>
  <c r="C18" i="315"/>
  <c r="B18" i="315"/>
  <c r="M20" i="315"/>
  <c r="K20" i="315"/>
  <c r="H20" i="315"/>
  <c r="G20" i="315"/>
  <c r="F20" i="315"/>
  <c r="E20" i="315"/>
  <c r="D20" i="315"/>
  <c r="C20" i="315"/>
  <c r="B20" i="315"/>
  <c r="M24" i="315"/>
  <c r="K24" i="315"/>
  <c r="H24" i="315"/>
  <c r="G24" i="315"/>
  <c r="F24" i="315"/>
  <c r="E24" i="315"/>
  <c r="D24" i="315"/>
  <c r="C24" i="315"/>
  <c r="B24" i="315"/>
  <c r="M22" i="315"/>
  <c r="K22" i="315"/>
  <c r="H22" i="315"/>
  <c r="G22" i="315"/>
  <c r="F22" i="315"/>
  <c r="E22" i="315"/>
  <c r="D22" i="315"/>
  <c r="C22" i="315"/>
  <c r="B22" i="315"/>
  <c r="B10" i="315"/>
  <c r="M8" i="315"/>
  <c r="A4" i="315"/>
  <c r="A2" i="315"/>
  <c r="A1" i="315"/>
  <c r="B13" i="127"/>
  <c r="C13" i="127"/>
  <c r="D13" i="127"/>
  <c r="E13" i="127"/>
  <c r="D12" i="127"/>
  <c r="C12" i="127"/>
  <c r="B12" i="127"/>
  <c r="E12" i="127"/>
  <c r="J24" i="281"/>
  <c r="J23" i="281"/>
  <c r="J22" i="281"/>
  <c r="J21" i="281"/>
  <c r="J13" i="281"/>
  <c r="J11" i="281"/>
  <c r="J12" i="281"/>
  <c r="J15" i="281"/>
  <c r="J16" i="281"/>
  <c r="J17" i="281"/>
  <c r="J18" i="281"/>
  <c r="J14" i="281"/>
  <c r="B19" i="281"/>
  <c r="B10" i="281"/>
  <c r="L13" i="127"/>
  <c r="L12" i="127"/>
  <c r="L13" i="148"/>
  <c r="L11" i="148"/>
  <c r="L14" i="148"/>
  <c r="L10" i="148"/>
  <c r="L12" i="148"/>
  <c r="B95" i="222"/>
  <c r="B89" i="222"/>
  <c r="B107" i="222"/>
  <c r="B101" i="222"/>
  <c r="B237" i="222"/>
  <c r="B231" i="222"/>
  <c r="B213" i="222"/>
  <c r="B207" i="222"/>
  <c r="B177" i="222"/>
  <c r="B171" i="222"/>
  <c r="B83" i="222"/>
  <c r="B77" i="222"/>
  <c r="E15" i="76"/>
  <c r="B47" i="222"/>
  <c r="B41" i="222"/>
  <c r="B35" i="222"/>
  <c r="B29" i="222"/>
  <c r="B23" i="222"/>
  <c r="B17" i="222"/>
  <c r="B11" i="222"/>
  <c r="B5" i="222"/>
  <c r="J5" i="222"/>
  <c r="A2" i="222"/>
  <c r="Z6" i="312"/>
  <c r="I21" i="312"/>
  <c r="H21" i="312"/>
  <c r="G21" i="312"/>
  <c r="F21" i="312"/>
  <c r="E21" i="312"/>
  <c r="D21" i="312"/>
  <c r="C21" i="312"/>
  <c r="I20" i="312"/>
  <c r="H20" i="312"/>
  <c r="G20" i="312"/>
  <c r="F20" i="312"/>
  <c r="E20" i="312"/>
  <c r="D20" i="312"/>
  <c r="C20" i="312"/>
  <c r="I19" i="312"/>
  <c r="H19" i="312"/>
  <c r="G19" i="312"/>
  <c r="F19" i="312"/>
  <c r="E19" i="312"/>
  <c r="D19" i="312"/>
  <c r="C19" i="312"/>
  <c r="Z18" i="312"/>
  <c r="I18" i="312"/>
  <c r="H18" i="312"/>
  <c r="G18" i="312"/>
  <c r="F18" i="312"/>
  <c r="E18" i="312"/>
  <c r="D18" i="312"/>
  <c r="C18" i="312"/>
  <c r="Z17" i="312"/>
  <c r="I17" i="312"/>
  <c r="H17" i="312"/>
  <c r="G17" i="312"/>
  <c r="F17" i="312"/>
  <c r="E17" i="312"/>
  <c r="D17" i="312"/>
  <c r="C17" i="312"/>
  <c r="Z16" i="312"/>
  <c r="I16" i="312"/>
  <c r="H16" i="312"/>
  <c r="G16" i="312"/>
  <c r="F16" i="312"/>
  <c r="E16" i="312"/>
  <c r="D16" i="312"/>
  <c r="C16" i="312"/>
  <c r="Z15" i="312"/>
  <c r="I15" i="312"/>
  <c r="H15" i="312"/>
  <c r="G15" i="312"/>
  <c r="F15" i="312"/>
  <c r="E15" i="312"/>
  <c r="D15" i="312"/>
  <c r="C15" i="312"/>
  <c r="Z14" i="312"/>
  <c r="I14" i="312"/>
  <c r="H14" i="312"/>
  <c r="G14" i="312"/>
  <c r="F14" i="312"/>
  <c r="E14" i="312"/>
  <c r="D14" i="312"/>
  <c r="C14" i="312"/>
  <c r="Z13" i="312"/>
  <c r="I13" i="312"/>
  <c r="H13" i="312"/>
  <c r="G13" i="312"/>
  <c r="F13" i="312"/>
  <c r="E13" i="312"/>
  <c r="D13" i="312"/>
  <c r="C13" i="312"/>
  <c r="Z12" i="312"/>
  <c r="I12" i="312"/>
  <c r="H12" i="312"/>
  <c r="G12" i="312"/>
  <c r="F12" i="312"/>
  <c r="E12" i="312"/>
  <c r="D12" i="312"/>
  <c r="C12" i="312"/>
  <c r="Z11" i="312"/>
  <c r="I11" i="312"/>
  <c r="H11" i="312"/>
  <c r="G11" i="312"/>
  <c r="F11" i="312"/>
  <c r="E11" i="312"/>
  <c r="D11" i="312"/>
  <c r="C11" i="312"/>
  <c r="C10" i="312"/>
  <c r="Z7" i="312"/>
  <c r="A3" i="312"/>
  <c r="A2" i="312"/>
  <c r="A1" i="312"/>
  <c r="B30" i="311"/>
  <c r="C30" i="311"/>
  <c r="D30" i="311"/>
  <c r="E30" i="311"/>
  <c r="F30" i="311"/>
  <c r="G30" i="311"/>
  <c r="H30" i="311"/>
  <c r="Q30" i="311"/>
  <c r="B31" i="311"/>
  <c r="C31" i="311"/>
  <c r="D31" i="311"/>
  <c r="E31" i="311"/>
  <c r="F31" i="311"/>
  <c r="G31" i="311"/>
  <c r="H31" i="311"/>
  <c r="Q31" i="311"/>
  <c r="B32" i="311"/>
  <c r="C32" i="311"/>
  <c r="D32" i="311"/>
  <c r="E32" i="311"/>
  <c r="F32" i="311"/>
  <c r="G32" i="311"/>
  <c r="H32" i="311"/>
  <c r="Q32" i="311"/>
  <c r="B23" i="311"/>
  <c r="C23" i="311"/>
  <c r="D23" i="311"/>
  <c r="E23" i="311"/>
  <c r="F23" i="311"/>
  <c r="G23" i="311"/>
  <c r="H23" i="311"/>
  <c r="Q23" i="311"/>
  <c r="B24" i="311"/>
  <c r="C24" i="311"/>
  <c r="D24" i="311"/>
  <c r="E24" i="311"/>
  <c r="F24" i="311"/>
  <c r="G24" i="311"/>
  <c r="H24" i="311"/>
  <c r="Q24" i="311"/>
  <c r="B25" i="311"/>
  <c r="C25" i="311"/>
  <c r="D25" i="311"/>
  <c r="E25" i="311"/>
  <c r="F25" i="311"/>
  <c r="G25" i="311"/>
  <c r="H25" i="311"/>
  <c r="Q25" i="311"/>
  <c r="B26" i="311"/>
  <c r="C26" i="311"/>
  <c r="D26" i="311"/>
  <c r="E26" i="311"/>
  <c r="F26" i="311"/>
  <c r="G26" i="311"/>
  <c r="H26" i="311"/>
  <c r="Q26" i="311"/>
  <c r="B27" i="311"/>
  <c r="C27" i="311"/>
  <c r="D27" i="311"/>
  <c r="E27" i="311"/>
  <c r="F27" i="311"/>
  <c r="G27" i="311"/>
  <c r="H27" i="311"/>
  <c r="Q27" i="311"/>
  <c r="B28" i="311"/>
  <c r="C28" i="311"/>
  <c r="D28" i="311"/>
  <c r="E28" i="311"/>
  <c r="F28" i="311"/>
  <c r="G28" i="311"/>
  <c r="H28" i="311"/>
  <c r="Q28" i="311"/>
  <c r="B29" i="311"/>
  <c r="C29" i="311"/>
  <c r="D29" i="311"/>
  <c r="E29" i="311"/>
  <c r="F29" i="311"/>
  <c r="G29" i="311"/>
  <c r="H29" i="311"/>
  <c r="Q29" i="311"/>
  <c r="L69" i="311"/>
  <c r="H69" i="311"/>
  <c r="G69" i="311"/>
  <c r="F69" i="311"/>
  <c r="E69" i="311"/>
  <c r="D69" i="311"/>
  <c r="B69" i="311"/>
  <c r="L68" i="311"/>
  <c r="H68" i="311"/>
  <c r="G68" i="311"/>
  <c r="F68" i="311"/>
  <c r="E68" i="311"/>
  <c r="D68" i="311"/>
  <c r="B68" i="311"/>
  <c r="L67" i="311"/>
  <c r="H67" i="311"/>
  <c r="G67" i="311"/>
  <c r="F67" i="311"/>
  <c r="E67" i="311"/>
  <c r="D67" i="311"/>
  <c r="B67" i="311"/>
  <c r="L66" i="311"/>
  <c r="H66" i="311"/>
  <c r="G66" i="311"/>
  <c r="F66" i="311"/>
  <c r="E66" i="311"/>
  <c r="D66" i="311"/>
  <c r="B66" i="311"/>
  <c r="L65" i="311"/>
  <c r="H65" i="311"/>
  <c r="G65" i="311"/>
  <c r="F65" i="311"/>
  <c r="E65" i="311"/>
  <c r="D65" i="311"/>
  <c r="B65" i="311"/>
  <c r="L64" i="311"/>
  <c r="H64" i="311"/>
  <c r="G64" i="311"/>
  <c r="F64" i="311"/>
  <c r="E64" i="311"/>
  <c r="D64" i="311"/>
  <c r="B64" i="311"/>
  <c r="L63" i="311"/>
  <c r="H63" i="311"/>
  <c r="G63" i="311"/>
  <c r="F63" i="311"/>
  <c r="E63" i="311"/>
  <c r="D63" i="311"/>
  <c r="B63" i="311"/>
  <c r="L62" i="311"/>
  <c r="H62" i="311"/>
  <c r="G62" i="311"/>
  <c r="F62" i="311"/>
  <c r="E62" i="311"/>
  <c r="D62" i="311"/>
  <c r="B62" i="311"/>
  <c r="L61" i="311"/>
  <c r="H61" i="311"/>
  <c r="G61" i="311"/>
  <c r="F61" i="311"/>
  <c r="E61" i="311"/>
  <c r="D61" i="311"/>
  <c r="B61" i="311"/>
  <c r="L60" i="311"/>
  <c r="H60" i="311"/>
  <c r="G60" i="311"/>
  <c r="F60" i="311"/>
  <c r="E60" i="311"/>
  <c r="D60" i="311"/>
  <c r="B60" i="311"/>
  <c r="L59" i="311"/>
  <c r="H59" i="311"/>
  <c r="G59" i="311"/>
  <c r="F59" i="311"/>
  <c r="E59" i="311"/>
  <c r="D59" i="311"/>
  <c r="B59" i="311"/>
  <c r="L58" i="311"/>
  <c r="H58" i="311"/>
  <c r="G58" i="311"/>
  <c r="F58" i="311"/>
  <c r="E58" i="311"/>
  <c r="D58" i="311"/>
  <c r="B58" i="311"/>
  <c r="L57" i="311"/>
  <c r="H57" i="311"/>
  <c r="G57" i="311"/>
  <c r="F57" i="311"/>
  <c r="E57" i="311"/>
  <c r="D57" i="311"/>
  <c r="B57" i="311"/>
  <c r="L56" i="311"/>
  <c r="H56" i="311"/>
  <c r="G56" i="311"/>
  <c r="F56" i="311"/>
  <c r="E56" i="311"/>
  <c r="D56" i="311"/>
  <c r="B56" i="311"/>
  <c r="L55" i="311"/>
  <c r="H55" i="311"/>
  <c r="G55" i="311"/>
  <c r="F55" i="311"/>
  <c r="E55" i="311"/>
  <c r="D55" i="311"/>
  <c r="B55" i="311"/>
  <c r="L54" i="311"/>
  <c r="H54" i="311"/>
  <c r="G54" i="311"/>
  <c r="F54" i="311"/>
  <c r="E54" i="311"/>
  <c r="D54" i="311"/>
  <c r="B54" i="311"/>
  <c r="L53" i="311"/>
  <c r="H53" i="311"/>
  <c r="G53" i="311"/>
  <c r="F53" i="311"/>
  <c r="E53" i="311"/>
  <c r="D53" i="311"/>
  <c r="B53" i="311"/>
  <c r="L52" i="311"/>
  <c r="H52" i="311"/>
  <c r="G52" i="311"/>
  <c r="F52" i="311"/>
  <c r="E52" i="311"/>
  <c r="D52" i="311"/>
  <c r="B52" i="311"/>
  <c r="L51" i="311"/>
  <c r="H51" i="311"/>
  <c r="G51" i="311"/>
  <c r="F51" i="311"/>
  <c r="E51" i="311"/>
  <c r="D51" i="311"/>
  <c r="B51" i="311"/>
  <c r="L50" i="311"/>
  <c r="H50" i="311"/>
  <c r="G50" i="311"/>
  <c r="F50" i="311"/>
  <c r="E50" i="311"/>
  <c r="D50" i="311"/>
  <c r="B50" i="311"/>
  <c r="L49" i="311"/>
  <c r="H49" i="311"/>
  <c r="G49" i="311"/>
  <c r="F49" i="311"/>
  <c r="E49" i="311"/>
  <c r="D49" i="311"/>
  <c r="B49" i="311"/>
  <c r="H39" i="311"/>
  <c r="G39" i="311"/>
  <c r="F39" i="311"/>
  <c r="E39" i="311"/>
  <c r="D39" i="311"/>
  <c r="C39" i="311"/>
  <c r="B39" i="311"/>
  <c r="H38" i="311"/>
  <c r="G38" i="311"/>
  <c r="F38" i="311"/>
  <c r="E38" i="311"/>
  <c r="D38" i="311"/>
  <c r="C38" i="311"/>
  <c r="B38" i="311"/>
  <c r="H37" i="311"/>
  <c r="G37" i="311"/>
  <c r="F37" i="311"/>
  <c r="E37" i="311"/>
  <c r="D37" i="311"/>
  <c r="C37" i="311"/>
  <c r="B37" i="311"/>
  <c r="H36" i="311"/>
  <c r="G36" i="311"/>
  <c r="F36" i="311"/>
  <c r="E36" i="311"/>
  <c r="D36" i="311"/>
  <c r="C36" i="311"/>
  <c r="B36" i="311"/>
  <c r="H35" i="311"/>
  <c r="G35" i="311"/>
  <c r="F35" i="311"/>
  <c r="E35" i="311"/>
  <c r="D35" i="311"/>
  <c r="C35" i="311"/>
  <c r="B35" i="311"/>
  <c r="Q34" i="311"/>
  <c r="H34" i="311"/>
  <c r="G34" i="311"/>
  <c r="F34" i="311"/>
  <c r="E34" i="311"/>
  <c r="D34" i="311"/>
  <c r="C34" i="311"/>
  <c r="B34" i="311"/>
  <c r="Q33" i="311"/>
  <c r="H33" i="311"/>
  <c r="G33" i="311"/>
  <c r="F33" i="311"/>
  <c r="E33" i="311"/>
  <c r="D33" i="311"/>
  <c r="C33" i="311"/>
  <c r="B33" i="311"/>
  <c r="Q19" i="311"/>
  <c r="H19" i="311"/>
  <c r="G19" i="311"/>
  <c r="F19" i="311"/>
  <c r="E19" i="311"/>
  <c r="D19" i="311"/>
  <c r="C19" i="311"/>
  <c r="B19" i="311"/>
  <c r="Q18" i="311"/>
  <c r="H18" i="311"/>
  <c r="G18" i="311"/>
  <c r="F18" i="311"/>
  <c r="E18" i="311"/>
  <c r="D18" i="311"/>
  <c r="C18" i="311"/>
  <c r="B18" i="311"/>
  <c r="Q17" i="311"/>
  <c r="H17" i="311"/>
  <c r="G17" i="311"/>
  <c r="F17" i="311"/>
  <c r="E17" i="311"/>
  <c r="D17" i="311"/>
  <c r="C17" i="311"/>
  <c r="B17" i="311"/>
  <c r="Q16" i="311"/>
  <c r="H16" i="311"/>
  <c r="G16" i="311"/>
  <c r="F16" i="311"/>
  <c r="E16" i="311"/>
  <c r="D16" i="311"/>
  <c r="C16" i="311"/>
  <c r="B16" i="311"/>
  <c r="Q15" i="311"/>
  <c r="H15" i="311"/>
  <c r="G15" i="311"/>
  <c r="F15" i="311"/>
  <c r="E15" i="311"/>
  <c r="D15" i="311"/>
  <c r="C15" i="311"/>
  <c r="B15" i="311"/>
  <c r="Q14" i="311"/>
  <c r="H14" i="311"/>
  <c r="G14" i="311"/>
  <c r="F14" i="311"/>
  <c r="E14" i="311"/>
  <c r="D14" i="311"/>
  <c r="C14" i="311"/>
  <c r="B14" i="311"/>
  <c r="Q13" i="311"/>
  <c r="H13" i="311"/>
  <c r="G13" i="311"/>
  <c r="F13" i="311"/>
  <c r="E13" i="311"/>
  <c r="D13" i="311"/>
  <c r="C13" i="311"/>
  <c r="B13" i="311"/>
  <c r="Q12" i="311"/>
  <c r="H12" i="311"/>
  <c r="G12" i="311"/>
  <c r="F12" i="311"/>
  <c r="E12" i="311"/>
  <c r="D12" i="311"/>
  <c r="C12" i="311"/>
  <c r="B12" i="311"/>
  <c r="Q11" i="311"/>
  <c r="H11" i="311"/>
  <c r="G11" i="311"/>
  <c r="F11" i="311"/>
  <c r="E11" i="311"/>
  <c r="D11" i="311"/>
  <c r="C11" i="311"/>
  <c r="B11" i="311"/>
  <c r="Q10" i="311"/>
  <c r="H10" i="311"/>
  <c r="G10" i="311"/>
  <c r="F10" i="311"/>
  <c r="E10" i="311"/>
  <c r="D10" i="311"/>
  <c r="C10" i="311"/>
  <c r="B10" i="311"/>
  <c r="B9" i="311"/>
  <c r="Q7" i="311"/>
  <c r="A3" i="311"/>
  <c r="A2" i="311"/>
  <c r="A1" i="311"/>
  <c r="Q20" i="310"/>
  <c r="B20" i="310"/>
  <c r="C20" i="310"/>
  <c r="D20" i="310"/>
  <c r="E20" i="310"/>
  <c r="F20" i="310"/>
  <c r="G20" i="310"/>
  <c r="H20" i="310"/>
  <c r="L67" i="310"/>
  <c r="H67" i="310"/>
  <c r="G67" i="310"/>
  <c r="F67" i="310"/>
  <c r="E67" i="310"/>
  <c r="D67" i="310"/>
  <c r="B67" i="310"/>
  <c r="L66" i="310"/>
  <c r="H66" i="310"/>
  <c r="G66" i="310"/>
  <c r="F66" i="310"/>
  <c r="E66" i="310"/>
  <c r="D66" i="310"/>
  <c r="B66" i="310"/>
  <c r="L65" i="310"/>
  <c r="H65" i="310"/>
  <c r="G65" i="310"/>
  <c r="F65" i="310"/>
  <c r="E65" i="310"/>
  <c r="D65" i="310"/>
  <c r="B65" i="310"/>
  <c r="L64" i="310"/>
  <c r="H64" i="310"/>
  <c r="G64" i="310"/>
  <c r="F64" i="310"/>
  <c r="E64" i="310"/>
  <c r="D64" i="310"/>
  <c r="B64" i="310"/>
  <c r="L63" i="310"/>
  <c r="H63" i="310"/>
  <c r="G63" i="310"/>
  <c r="F63" i="310"/>
  <c r="E63" i="310"/>
  <c r="D63" i="310"/>
  <c r="B63" i="310"/>
  <c r="L62" i="310"/>
  <c r="H62" i="310"/>
  <c r="G62" i="310"/>
  <c r="F62" i="310"/>
  <c r="E62" i="310"/>
  <c r="D62" i="310"/>
  <c r="B62" i="310"/>
  <c r="L61" i="310"/>
  <c r="H61" i="310"/>
  <c r="G61" i="310"/>
  <c r="F61" i="310"/>
  <c r="E61" i="310"/>
  <c r="D61" i="310"/>
  <c r="B61" i="310"/>
  <c r="L60" i="310"/>
  <c r="H60" i="310"/>
  <c r="G60" i="310"/>
  <c r="F60" i="310"/>
  <c r="E60" i="310"/>
  <c r="D60" i="310"/>
  <c r="B60" i="310"/>
  <c r="L59" i="310"/>
  <c r="H59" i="310"/>
  <c r="G59" i="310"/>
  <c r="F59" i="310"/>
  <c r="E59" i="310"/>
  <c r="D59" i="310"/>
  <c r="B59" i="310"/>
  <c r="L58" i="310"/>
  <c r="H58" i="310"/>
  <c r="G58" i="310"/>
  <c r="F58" i="310"/>
  <c r="E58" i="310"/>
  <c r="D58" i="310"/>
  <c r="B58" i="310"/>
  <c r="L57" i="310"/>
  <c r="H57" i="310"/>
  <c r="G57" i="310"/>
  <c r="F57" i="310"/>
  <c r="E57" i="310"/>
  <c r="D57" i="310"/>
  <c r="B57" i="310"/>
  <c r="L56" i="310"/>
  <c r="H56" i="310"/>
  <c r="G56" i="310"/>
  <c r="F56" i="310"/>
  <c r="E56" i="310"/>
  <c r="D56" i="310"/>
  <c r="B56" i="310"/>
  <c r="L55" i="310"/>
  <c r="H55" i="310"/>
  <c r="G55" i="310"/>
  <c r="F55" i="310"/>
  <c r="E55" i="310"/>
  <c r="D55" i="310"/>
  <c r="B55" i="310"/>
  <c r="L54" i="310"/>
  <c r="H54" i="310"/>
  <c r="G54" i="310"/>
  <c r="F54" i="310"/>
  <c r="E54" i="310"/>
  <c r="D54" i="310"/>
  <c r="B54" i="310"/>
  <c r="L53" i="310"/>
  <c r="H53" i="310"/>
  <c r="G53" i="310"/>
  <c r="F53" i="310"/>
  <c r="E53" i="310"/>
  <c r="D53" i="310"/>
  <c r="B53" i="310"/>
  <c r="L52" i="310"/>
  <c r="H52" i="310"/>
  <c r="G52" i="310"/>
  <c r="F52" i="310"/>
  <c r="E52" i="310"/>
  <c r="D52" i="310"/>
  <c r="B52" i="310"/>
  <c r="L51" i="310"/>
  <c r="H51" i="310"/>
  <c r="G51" i="310"/>
  <c r="F51" i="310"/>
  <c r="E51" i="310"/>
  <c r="D51" i="310"/>
  <c r="B51" i="310"/>
  <c r="L50" i="310"/>
  <c r="H50" i="310"/>
  <c r="G50" i="310"/>
  <c r="F50" i="310"/>
  <c r="E50" i="310"/>
  <c r="D50" i="310"/>
  <c r="B50" i="310"/>
  <c r="L49" i="310"/>
  <c r="H49" i="310"/>
  <c r="G49" i="310"/>
  <c r="F49" i="310"/>
  <c r="E49" i="310"/>
  <c r="D49" i="310"/>
  <c r="B49" i="310"/>
  <c r="L48" i="310"/>
  <c r="H48" i="310"/>
  <c r="G48" i="310"/>
  <c r="F48" i="310"/>
  <c r="E48" i="310"/>
  <c r="D48" i="310"/>
  <c r="B48" i="310"/>
  <c r="L47" i="310"/>
  <c r="H47" i="310"/>
  <c r="G47" i="310"/>
  <c r="F47" i="310"/>
  <c r="E47" i="310"/>
  <c r="D47" i="310"/>
  <c r="B47" i="310"/>
  <c r="H37" i="310"/>
  <c r="G37" i="310"/>
  <c r="F37" i="310"/>
  <c r="E37" i="310"/>
  <c r="D37" i="310"/>
  <c r="C37" i="310"/>
  <c r="B37" i="310"/>
  <c r="H36" i="310"/>
  <c r="G36" i="310"/>
  <c r="F36" i="310"/>
  <c r="E36" i="310"/>
  <c r="D36" i="310"/>
  <c r="C36" i="310"/>
  <c r="B36" i="310"/>
  <c r="H35" i="310"/>
  <c r="G35" i="310"/>
  <c r="F35" i="310"/>
  <c r="E35" i="310"/>
  <c r="D35" i="310"/>
  <c r="C35" i="310"/>
  <c r="B35" i="310"/>
  <c r="H34" i="310"/>
  <c r="G34" i="310"/>
  <c r="F34" i="310"/>
  <c r="E34" i="310"/>
  <c r="D34" i="310"/>
  <c r="C34" i="310"/>
  <c r="B34" i="310"/>
  <c r="H33" i="310"/>
  <c r="G33" i="310"/>
  <c r="F33" i="310"/>
  <c r="E33" i="310"/>
  <c r="D33" i="310"/>
  <c r="C33" i="310"/>
  <c r="B33" i="310"/>
  <c r="Q32" i="310"/>
  <c r="H32" i="310"/>
  <c r="G32" i="310"/>
  <c r="F32" i="310"/>
  <c r="E32" i="310"/>
  <c r="D32" i="310"/>
  <c r="C32" i="310"/>
  <c r="B32" i="310"/>
  <c r="Q31" i="310"/>
  <c r="H31" i="310"/>
  <c r="G31" i="310"/>
  <c r="F31" i="310"/>
  <c r="E31" i="310"/>
  <c r="D31" i="310"/>
  <c r="C31" i="310"/>
  <c r="B31" i="310"/>
  <c r="H30" i="310"/>
  <c r="G30" i="310"/>
  <c r="F30" i="310"/>
  <c r="E30" i="310"/>
  <c r="D30" i="310"/>
  <c r="C30" i="310"/>
  <c r="B30" i="310"/>
  <c r="H29" i="310"/>
  <c r="G29" i="310"/>
  <c r="F29" i="310"/>
  <c r="E29" i="310"/>
  <c r="D29" i="310"/>
  <c r="C29" i="310"/>
  <c r="B29" i="310"/>
  <c r="H28" i="310"/>
  <c r="G28" i="310"/>
  <c r="F28" i="310"/>
  <c r="E28" i="310"/>
  <c r="D28" i="310"/>
  <c r="C28" i="310"/>
  <c r="B28" i="310"/>
  <c r="H27" i="310"/>
  <c r="G27" i="310"/>
  <c r="F27" i="310"/>
  <c r="E27" i="310"/>
  <c r="D27" i="310"/>
  <c r="C27" i="310"/>
  <c r="B27" i="310"/>
  <c r="H26" i="310"/>
  <c r="G26" i="310"/>
  <c r="F26" i="310"/>
  <c r="E26" i="310"/>
  <c r="D26" i="310"/>
  <c r="C26" i="310"/>
  <c r="B26" i="310"/>
  <c r="H25" i="310"/>
  <c r="G25" i="310"/>
  <c r="F25" i="310"/>
  <c r="E25" i="310"/>
  <c r="D25" i="310"/>
  <c r="C25" i="310"/>
  <c r="B25" i="310"/>
  <c r="B24" i="310"/>
  <c r="Q19" i="310"/>
  <c r="H19" i="310"/>
  <c r="G19" i="310"/>
  <c r="F19" i="310"/>
  <c r="E19" i="310"/>
  <c r="D19" i="310"/>
  <c r="C19" i="310"/>
  <c r="B19" i="310"/>
  <c r="Q18" i="310"/>
  <c r="H18" i="310"/>
  <c r="G18" i="310"/>
  <c r="F18" i="310"/>
  <c r="E18" i="310"/>
  <c r="D18" i="310"/>
  <c r="C18" i="310"/>
  <c r="B18" i="310"/>
  <c r="Q17" i="310"/>
  <c r="H17" i="310"/>
  <c r="G17" i="310"/>
  <c r="F17" i="310"/>
  <c r="E17" i="310"/>
  <c r="D17" i="310"/>
  <c r="C17" i="310"/>
  <c r="B17" i="310"/>
  <c r="Q16" i="310"/>
  <c r="H16" i="310"/>
  <c r="G16" i="310"/>
  <c r="F16" i="310"/>
  <c r="E16" i="310"/>
  <c r="D16" i="310"/>
  <c r="C16" i="310"/>
  <c r="B16" i="310"/>
  <c r="Q15" i="310"/>
  <c r="H15" i="310"/>
  <c r="G15" i="310"/>
  <c r="F15" i="310"/>
  <c r="E15" i="310"/>
  <c r="D15" i="310"/>
  <c r="C15" i="310"/>
  <c r="B15" i="310"/>
  <c r="Q14" i="310"/>
  <c r="H14" i="310"/>
  <c r="G14" i="310"/>
  <c r="F14" i="310"/>
  <c r="E14" i="310"/>
  <c r="D14" i="310"/>
  <c r="C14" i="310"/>
  <c r="B14" i="310"/>
  <c r="Q13" i="310"/>
  <c r="H13" i="310"/>
  <c r="G13" i="310"/>
  <c r="F13" i="310"/>
  <c r="E13" i="310"/>
  <c r="D13" i="310"/>
  <c r="C13" i="310"/>
  <c r="B13" i="310"/>
  <c r="Q12" i="310"/>
  <c r="H12" i="310"/>
  <c r="G12" i="310"/>
  <c r="F12" i="310"/>
  <c r="E12" i="310"/>
  <c r="D12" i="310"/>
  <c r="C12" i="310"/>
  <c r="B12" i="310"/>
  <c r="Q11" i="310"/>
  <c r="H11" i="310"/>
  <c r="G11" i="310"/>
  <c r="F11" i="310"/>
  <c r="E11" i="310"/>
  <c r="D11" i="310"/>
  <c r="C11" i="310"/>
  <c r="B11" i="310"/>
  <c r="Q10" i="310"/>
  <c r="H10" i="310"/>
  <c r="G10" i="310"/>
  <c r="F10" i="310"/>
  <c r="E10" i="310"/>
  <c r="D10" i="310"/>
  <c r="C10" i="310"/>
  <c r="B10" i="310"/>
  <c r="B9" i="310"/>
  <c r="Q7" i="310"/>
  <c r="Q6" i="310"/>
  <c r="A3" i="310"/>
  <c r="A2" i="310"/>
  <c r="A1" i="310"/>
  <c r="B21" i="308"/>
  <c r="B17" i="308"/>
  <c r="C17" i="308"/>
  <c r="D17" i="308"/>
  <c r="E17" i="308"/>
  <c r="F17" i="308"/>
  <c r="G17" i="308"/>
  <c r="H17" i="308"/>
  <c r="Q17" i="308"/>
  <c r="B12" i="308"/>
  <c r="C12" i="308"/>
  <c r="D12" i="308"/>
  <c r="E12" i="308"/>
  <c r="F12" i="308"/>
  <c r="G12" i="308"/>
  <c r="H12" i="308"/>
  <c r="Q12" i="308"/>
  <c r="B16" i="308"/>
  <c r="C16" i="308"/>
  <c r="D16" i="308"/>
  <c r="E16" i="308"/>
  <c r="F16" i="308"/>
  <c r="G16" i="308"/>
  <c r="H16" i="308"/>
  <c r="Q16" i="308"/>
  <c r="B14" i="308"/>
  <c r="C14" i="308"/>
  <c r="D14" i="308"/>
  <c r="E14" i="308"/>
  <c r="F14" i="308"/>
  <c r="G14" i="308"/>
  <c r="H14" i="308"/>
  <c r="Q14" i="308"/>
  <c r="B11" i="308"/>
  <c r="C11" i="308"/>
  <c r="D11" i="308"/>
  <c r="E11" i="308"/>
  <c r="F11" i="308"/>
  <c r="G11" i="308"/>
  <c r="H11" i="308"/>
  <c r="Q11" i="308"/>
  <c r="B15" i="308"/>
  <c r="C15" i="308"/>
  <c r="D15" i="308"/>
  <c r="E15" i="308"/>
  <c r="F15" i="308"/>
  <c r="G15" i="308"/>
  <c r="H15" i="308"/>
  <c r="Q15" i="308"/>
  <c r="B13" i="308"/>
  <c r="C13" i="308"/>
  <c r="D13" i="308"/>
  <c r="E13" i="308"/>
  <c r="F13" i="308"/>
  <c r="G13" i="308"/>
  <c r="H13" i="308"/>
  <c r="Q13" i="308"/>
  <c r="B22" i="308"/>
  <c r="C22" i="308"/>
  <c r="D22" i="308"/>
  <c r="E22" i="308"/>
  <c r="F22" i="308"/>
  <c r="G22" i="308"/>
  <c r="H22" i="308"/>
  <c r="B23" i="308"/>
  <c r="C23" i="308"/>
  <c r="D23" i="308"/>
  <c r="E23" i="308"/>
  <c r="F23" i="308"/>
  <c r="G23" i="308"/>
  <c r="H23" i="308"/>
  <c r="B24" i="308"/>
  <c r="C24" i="308"/>
  <c r="D24" i="308"/>
  <c r="E24" i="308"/>
  <c r="F24" i="308"/>
  <c r="G24" i="308"/>
  <c r="H24" i="308"/>
  <c r="B25" i="308"/>
  <c r="C25" i="308"/>
  <c r="D25" i="308"/>
  <c r="E25" i="308"/>
  <c r="F25" i="308"/>
  <c r="G25" i="308"/>
  <c r="H25" i="308"/>
  <c r="B26" i="308"/>
  <c r="C26" i="308"/>
  <c r="D26" i="308"/>
  <c r="E26" i="308"/>
  <c r="F26" i="308"/>
  <c r="G26" i="308"/>
  <c r="H26" i="308"/>
  <c r="Q26" i="308"/>
  <c r="B27" i="308"/>
  <c r="C27" i="308"/>
  <c r="D27" i="308"/>
  <c r="E27" i="308"/>
  <c r="F27" i="308"/>
  <c r="G27" i="308"/>
  <c r="H27" i="308"/>
  <c r="Q27" i="308"/>
  <c r="B28" i="308"/>
  <c r="C28" i="308"/>
  <c r="D28" i="308"/>
  <c r="E28" i="308"/>
  <c r="F28" i="308"/>
  <c r="G28" i="308"/>
  <c r="H28" i="308"/>
  <c r="Q28" i="308"/>
  <c r="B29" i="308"/>
  <c r="C29" i="308"/>
  <c r="D29" i="308"/>
  <c r="E29" i="308"/>
  <c r="F29" i="308"/>
  <c r="G29" i="308"/>
  <c r="H29" i="308"/>
  <c r="Q29" i="308"/>
  <c r="Q7" i="308"/>
  <c r="L64" i="308"/>
  <c r="H64" i="308"/>
  <c r="G64" i="308"/>
  <c r="F64" i="308"/>
  <c r="E64" i="308"/>
  <c r="D64" i="308"/>
  <c r="B64" i="308"/>
  <c r="L63" i="308"/>
  <c r="H63" i="308"/>
  <c r="G63" i="308"/>
  <c r="F63" i="308"/>
  <c r="E63" i="308"/>
  <c r="D63" i="308"/>
  <c r="B63" i="308"/>
  <c r="L62" i="308"/>
  <c r="H62" i="308"/>
  <c r="G62" i="308"/>
  <c r="F62" i="308"/>
  <c r="E62" i="308"/>
  <c r="D62" i="308"/>
  <c r="B62" i="308"/>
  <c r="L61" i="308"/>
  <c r="H61" i="308"/>
  <c r="G61" i="308"/>
  <c r="F61" i="308"/>
  <c r="E61" i="308"/>
  <c r="D61" i="308"/>
  <c r="B61" i="308"/>
  <c r="L60" i="308"/>
  <c r="H60" i="308"/>
  <c r="G60" i="308"/>
  <c r="F60" i="308"/>
  <c r="E60" i="308"/>
  <c r="D60" i="308"/>
  <c r="B60" i="308"/>
  <c r="L59" i="308"/>
  <c r="H59" i="308"/>
  <c r="G59" i="308"/>
  <c r="F59" i="308"/>
  <c r="E59" i="308"/>
  <c r="D59" i="308"/>
  <c r="B59" i="308"/>
  <c r="L58" i="308"/>
  <c r="H58" i="308"/>
  <c r="G58" i="308"/>
  <c r="F58" i="308"/>
  <c r="E58" i="308"/>
  <c r="D58" i="308"/>
  <c r="B58" i="308"/>
  <c r="L57" i="308"/>
  <c r="H57" i="308"/>
  <c r="G57" i="308"/>
  <c r="F57" i="308"/>
  <c r="E57" i="308"/>
  <c r="D57" i="308"/>
  <c r="B57" i="308"/>
  <c r="L56" i="308"/>
  <c r="H56" i="308"/>
  <c r="G56" i="308"/>
  <c r="F56" i="308"/>
  <c r="E56" i="308"/>
  <c r="D56" i="308"/>
  <c r="B56" i="308"/>
  <c r="L55" i="308"/>
  <c r="H55" i="308"/>
  <c r="G55" i="308"/>
  <c r="F55" i="308"/>
  <c r="E55" i="308"/>
  <c r="D55" i="308"/>
  <c r="B55" i="308"/>
  <c r="L54" i="308"/>
  <c r="H54" i="308"/>
  <c r="G54" i="308"/>
  <c r="F54" i="308"/>
  <c r="E54" i="308"/>
  <c r="D54" i="308"/>
  <c r="B54" i="308"/>
  <c r="L53" i="308"/>
  <c r="H53" i="308"/>
  <c r="G53" i="308"/>
  <c r="F53" i="308"/>
  <c r="E53" i="308"/>
  <c r="D53" i="308"/>
  <c r="B53" i="308"/>
  <c r="L52" i="308"/>
  <c r="H52" i="308"/>
  <c r="G52" i="308"/>
  <c r="F52" i="308"/>
  <c r="E52" i="308"/>
  <c r="D52" i="308"/>
  <c r="B52" i="308"/>
  <c r="L51" i="308"/>
  <c r="H51" i="308"/>
  <c r="G51" i="308"/>
  <c r="F51" i="308"/>
  <c r="E51" i="308"/>
  <c r="D51" i="308"/>
  <c r="B51" i="308"/>
  <c r="L50" i="308"/>
  <c r="H50" i="308"/>
  <c r="G50" i="308"/>
  <c r="F50" i="308"/>
  <c r="E50" i="308"/>
  <c r="D50" i="308"/>
  <c r="B50" i="308"/>
  <c r="L49" i="308"/>
  <c r="H49" i="308"/>
  <c r="G49" i="308"/>
  <c r="F49" i="308"/>
  <c r="E49" i="308"/>
  <c r="D49" i="308"/>
  <c r="B49" i="308"/>
  <c r="L48" i="308"/>
  <c r="H48" i="308"/>
  <c r="G48" i="308"/>
  <c r="F48" i="308"/>
  <c r="E48" i="308"/>
  <c r="D48" i="308"/>
  <c r="B48" i="308"/>
  <c r="L47" i="308"/>
  <c r="H47" i="308"/>
  <c r="G47" i="308"/>
  <c r="F47" i="308"/>
  <c r="E47" i="308"/>
  <c r="D47" i="308"/>
  <c r="B47" i="308"/>
  <c r="L46" i="308"/>
  <c r="H46" i="308"/>
  <c r="G46" i="308"/>
  <c r="F46" i="308"/>
  <c r="E46" i="308"/>
  <c r="D46" i="308"/>
  <c r="B46" i="308"/>
  <c r="L45" i="308"/>
  <c r="H45" i="308"/>
  <c r="G45" i="308"/>
  <c r="F45" i="308"/>
  <c r="E45" i="308"/>
  <c r="D45" i="308"/>
  <c r="B45" i="308"/>
  <c r="L44" i="308"/>
  <c r="H44" i="308"/>
  <c r="G44" i="308"/>
  <c r="F44" i="308"/>
  <c r="E44" i="308"/>
  <c r="D44" i="308"/>
  <c r="B44" i="308"/>
  <c r="H34" i="308"/>
  <c r="G34" i="308"/>
  <c r="F34" i="308"/>
  <c r="E34" i="308"/>
  <c r="D34" i="308"/>
  <c r="C34" i="308"/>
  <c r="B34" i="308"/>
  <c r="H33" i="308"/>
  <c r="G33" i="308"/>
  <c r="F33" i="308"/>
  <c r="E33" i="308"/>
  <c r="D33" i="308"/>
  <c r="C33" i="308"/>
  <c r="B33" i="308"/>
  <c r="H32" i="308"/>
  <c r="G32" i="308"/>
  <c r="F32" i="308"/>
  <c r="E32" i="308"/>
  <c r="D32" i="308"/>
  <c r="C32" i="308"/>
  <c r="B32" i="308"/>
  <c r="H31" i="308"/>
  <c r="G31" i="308"/>
  <c r="F31" i="308"/>
  <c r="E31" i="308"/>
  <c r="D31" i="308"/>
  <c r="C31" i="308"/>
  <c r="B31" i="308"/>
  <c r="H30" i="308"/>
  <c r="G30" i="308"/>
  <c r="F30" i="308"/>
  <c r="E30" i="308"/>
  <c r="D30" i="308"/>
  <c r="C30" i="308"/>
  <c r="B30" i="308"/>
  <c r="Q18" i="308"/>
  <c r="H18" i="308"/>
  <c r="G18" i="308"/>
  <c r="F18" i="308"/>
  <c r="E18" i="308"/>
  <c r="D18" i="308"/>
  <c r="C18" i="308"/>
  <c r="B18" i="308"/>
  <c r="B10" i="308"/>
  <c r="Q8" i="308"/>
  <c r="A4" i="308"/>
  <c r="A2" i="308"/>
  <c r="A1" i="308"/>
  <c r="K11" i="76"/>
  <c r="K12" i="76"/>
  <c r="K13" i="76"/>
  <c r="K14" i="76"/>
  <c r="K30" i="76"/>
  <c r="K15" i="76"/>
  <c r="K16" i="76"/>
  <c r="K31" i="76"/>
  <c r="K32" i="76"/>
  <c r="K17" i="76"/>
  <c r="K18" i="76"/>
  <c r="K19" i="76"/>
  <c r="K33" i="76"/>
  <c r="K20" i="76"/>
  <c r="K21" i="76"/>
  <c r="K22" i="76"/>
  <c r="K23" i="76"/>
  <c r="K24" i="76"/>
  <c r="K25" i="76"/>
  <c r="K26" i="76"/>
  <c r="K34" i="76"/>
  <c r="K28" i="76"/>
  <c r="K35" i="76"/>
  <c r="K36" i="76"/>
  <c r="K37" i="76"/>
  <c r="K38" i="76"/>
  <c r="K39" i="76"/>
  <c r="K40" i="76"/>
  <c r="K41" i="76"/>
  <c r="K42" i="76"/>
  <c r="K43" i="76"/>
  <c r="K44" i="76"/>
  <c r="K29" i="76"/>
  <c r="B10" i="76"/>
  <c r="B8" i="252"/>
  <c r="B42" i="305"/>
  <c r="C42" i="305"/>
  <c r="D42" i="305"/>
  <c r="E42" i="305"/>
  <c r="J10" i="305"/>
  <c r="J31" i="305"/>
  <c r="J30" i="305"/>
  <c r="J29" i="305"/>
  <c r="J28" i="305"/>
  <c r="J27" i="305"/>
  <c r="J26" i="305"/>
  <c r="J25" i="305"/>
  <c r="J24" i="305"/>
  <c r="J23" i="305"/>
  <c r="J22" i="305"/>
  <c r="B36" i="305"/>
  <c r="B51" i="305"/>
  <c r="J19" i="305"/>
  <c r="J20" i="305"/>
  <c r="B8" i="305"/>
  <c r="B30" i="265"/>
  <c r="Q25" i="265"/>
  <c r="Q26" i="265"/>
  <c r="Q19" i="265"/>
  <c r="Q22" i="265"/>
  <c r="Q27" i="265"/>
  <c r="Q20" i="265"/>
  <c r="Q14" i="265"/>
  <c r="Q23" i="265"/>
  <c r="Q12" i="265"/>
  <c r="Q17" i="265"/>
  <c r="Q15" i="265"/>
  <c r="Q21" i="265"/>
  <c r="Q16" i="265"/>
  <c r="Q13" i="265"/>
  <c r="Q11" i="265"/>
  <c r="Q24" i="265"/>
  <c r="B12" i="265"/>
  <c r="C12" i="265"/>
  <c r="D12" i="265"/>
  <c r="E12" i="265"/>
  <c r="F12" i="265"/>
  <c r="G12" i="265"/>
  <c r="H12" i="265"/>
  <c r="O12" i="265"/>
  <c r="S12" i="265"/>
  <c r="B17" i="265"/>
  <c r="C17" i="265"/>
  <c r="D17" i="265"/>
  <c r="E17" i="265"/>
  <c r="F17" i="265"/>
  <c r="G17" i="265"/>
  <c r="H17" i="265"/>
  <c r="O17" i="265"/>
  <c r="S17" i="265"/>
  <c r="B15" i="265"/>
  <c r="C15" i="265"/>
  <c r="D15" i="265"/>
  <c r="E15" i="265"/>
  <c r="F15" i="265"/>
  <c r="G15" i="265"/>
  <c r="H15" i="265"/>
  <c r="O15" i="265"/>
  <c r="S15" i="265"/>
  <c r="B21" i="265"/>
  <c r="C21" i="265"/>
  <c r="D21" i="265"/>
  <c r="E21" i="265"/>
  <c r="F21" i="265"/>
  <c r="G21" i="265"/>
  <c r="H21" i="265"/>
  <c r="O21" i="265"/>
  <c r="S21" i="265"/>
  <c r="C16" i="265"/>
  <c r="D16" i="265"/>
  <c r="E16" i="265"/>
  <c r="F16" i="265"/>
  <c r="G16" i="265"/>
  <c r="H16" i="265"/>
  <c r="O16" i="265"/>
  <c r="S16" i="265"/>
  <c r="B18" i="265"/>
  <c r="C18" i="265"/>
  <c r="D18" i="265"/>
  <c r="E18" i="265"/>
  <c r="F18" i="265"/>
  <c r="G18" i="265"/>
  <c r="H18" i="265"/>
  <c r="S18" i="265"/>
  <c r="B13" i="265"/>
  <c r="C13" i="265"/>
  <c r="D13" i="265"/>
  <c r="E13" i="265"/>
  <c r="F13" i="265"/>
  <c r="G13" i="265"/>
  <c r="H13" i="265"/>
  <c r="O13" i="265"/>
  <c r="S13" i="265"/>
  <c r="B29" i="265"/>
  <c r="C29" i="265"/>
  <c r="D29" i="265"/>
  <c r="E29" i="265"/>
  <c r="F29" i="265"/>
  <c r="G29" i="265"/>
  <c r="H29" i="265"/>
  <c r="O29" i="265"/>
  <c r="S29" i="265"/>
  <c r="B28" i="265"/>
  <c r="C28" i="265"/>
  <c r="D28" i="265"/>
  <c r="E28" i="265"/>
  <c r="F28" i="265"/>
  <c r="G28" i="265"/>
  <c r="H28" i="265"/>
  <c r="O28" i="265"/>
  <c r="S28" i="265"/>
  <c r="B11" i="265"/>
  <c r="C11" i="265"/>
  <c r="D11" i="265"/>
  <c r="E11" i="265"/>
  <c r="F11" i="265"/>
  <c r="G11" i="265"/>
  <c r="H11" i="265"/>
  <c r="O11" i="265"/>
  <c r="S11" i="265"/>
  <c r="E48" i="305"/>
  <c r="D48" i="305"/>
  <c r="C48" i="305"/>
  <c r="B48" i="305"/>
  <c r="J47" i="305"/>
  <c r="E47" i="305"/>
  <c r="D47" i="305"/>
  <c r="C47" i="305"/>
  <c r="B47" i="305"/>
  <c r="J46" i="305"/>
  <c r="E46" i="305"/>
  <c r="D46" i="305"/>
  <c r="C46" i="305"/>
  <c r="B46" i="305"/>
  <c r="J45" i="305"/>
  <c r="E45" i="305"/>
  <c r="D45" i="305"/>
  <c r="C45" i="305"/>
  <c r="B45" i="305"/>
  <c r="J44" i="305"/>
  <c r="E44" i="305"/>
  <c r="D44" i="305"/>
  <c r="C44" i="305"/>
  <c r="B44" i="305"/>
  <c r="E43" i="305"/>
  <c r="D43" i="305"/>
  <c r="C43" i="305"/>
  <c r="B43" i="305"/>
  <c r="E41" i="305"/>
  <c r="D41" i="305"/>
  <c r="C41" i="305"/>
  <c r="B41" i="305"/>
  <c r="E40" i="305"/>
  <c r="D40" i="305"/>
  <c r="C40" i="305"/>
  <c r="B40" i="305"/>
  <c r="E39" i="305"/>
  <c r="D39" i="305"/>
  <c r="C39" i="305"/>
  <c r="B39" i="305"/>
  <c r="E38" i="305"/>
  <c r="D38" i="305"/>
  <c r="C38" i="305"/>
  <c r="B38" i="305"/>
  <c r="E33" i="305"/>
  <c r="D33" i="305"/>
  <c r="C33" i="305"/>
  <c r="B33" i="305"/>
  <c r="E32" i="305"/>
  <c r="D32" i="305"/>
  <c r="C32" i="305"/>
  <c r="B32" i="305"/>
  <c r="E31" i="305"/>
  <c r="D31" i="305"/>
  <c r="C31" i="305"/>
  <c r="B31" i="305"/>
  <c r="E30" i="305"/>
  <c r="D30" i="305"/>
  <c r="C30" i="305"/>
  <c r="B30" i="305"/>
  <c r="E29" i="305"/>
  <c r="D29" i="305"/>
  <c r="C29" i="305"/>
  <c r="B29" i="305"/>
  <c r="E28" i="305"/>
  <c r="D28" i="305"/>
  <c r="C28" i="305"/>
  <c r="B28" i="305"/>
  <c r="E27" i="305"/>
  <c r="D27" i="305"/>
  <c r="C27" i="305"/>
  <c r="B27" i="305"/>
  <c r="E26" i="305"/>
  <c r="D26" i="305"/>
  <c r="C26" i="305"/>
  <c r="B26" i="305"/>
  <c r="E25" i="305"/>
  <c r="D25" i="305"/>
  <c r="C25" i="305"/>
  <c r="B25" i="305"/>
  <c r="E24" i="305"/>
  <c r="D24" i="305"/>
  <c r="C24" i="305"/>
  <c r="B24" i="305"/>
  <c r="E23" i="305"/>
  <c r="D23" i="305"/>
  <c r="C23" i="305"/>
  <c r="B23" i="305"/>
  <c r="E22" i="305"/>
  <c r="D22" i="305"/>
  <c r="C22" i="305"/>
  <c r="B22" i="305"/>
  <c r="E10" i="305"/>
  <c r="D10" i="305"/>
  <c r="C10" i="305"/>
  <c r="B10" i="305"/>
  <c r="J6" i="305"/>
  <c r="A3" i="305"/>
  <c r="A1" i="305"/>
  <c r="B31" i="279"/>
  <c r="C31" i="279"/>
  <c r="D31" i="279"/>
  <c r="E31" i="279"/>
  <c r="F31" i="279"/>
  <c r="G31" i="279"/>
  <c r="H31" i="279"/>
  <c r="M31" i="279"/>
  <c r="B34" i="279"/>
  <c r="C34" i="279"/>
  <c r="D34" i="279"/>
  <c r="E34" i="279"/>
  <c r="F34" i="279"/>
  <c r="G34" i="279"/>
  <c r="H34" i="279"/>
  <c r="K34" i="279"/>
  <c r="M34" i="279"/>
  <c r="B35" i="279"/>
  <c r="C35" i="279"/>
  <c r="D35" i="279"/>
  <c r="E35" i="279"/>
  <c r="F35" i="279"/>
  <c r="G35" i="279"/>
  <c r="H35" i="279"/>
  <c r="K35" i="279"/>
  <c r="M35" i="279"/>
  <c r="B36" i="279"/>
  <c r="C36" i="279"/>
  <c r="D36" i="279"/>
  <c r="E36" i="279"/>
  <c r="F36" i="279"/>
  <c r="G36" i="279"/>
  <c r="H36" i="279"/>
  <c r="K36" i="279"/>
  <c r="M36" i="279"/>
  <c r="B37" i="279"/>
  <c r="C37" i="279"/>
  <c r="D37" i="279"/>
  <c r="E37" i="279"/>
  <c r="F37" i="279"/>
  <c r="G37" i="279"/>
  <c r="H37" i="279"/>
  <c r="K37" i="279"/>
  <c r="M37" i="279"/>
  <c r="K22" i="279"/>
  <c r="K15" i="279"/>
  <c r="K16" i="279"/>
  <c r="K21" i="279"/>
  <c r="K18" i="279"/>
  <c r="K13" i="279"/>
  <c r="K12" i="279"/>
  <c r="K17" i="279"/>
  <c r="K14" i="279"/>
  <c r="K20" i="279"/>
  <c r="K33" i="279"/>
  <c r="K11" i="279"/>
  <c r="K29" i="279"/>
  <c r="K26" i="279"/>
  <c r="K24" i="279"/>
  <c r="K28" i="279"/>
  <c r="K23" i="279"/>
  <c r="K25" i="279"/>
  <c r="K27" i="279"/>
  <c r="K30" i="279"/>
  <c r="K32" i="279"/>
  <c r="K19" i="279"/>
  <c r="B38" i="279"/>
  <c r="B10" i="279"/>
  <c r="B11" i="121"/>
  <c r="B12" i="121"/>
  <c r="B13" i="121"/>
  <c r="B14" i="121"/>
  <c r="B15" i="121"/>
  <c r="B16" i="121"/>
  <c r="B17" i="121"/>
  <c r="B18" i="121"/>
  <c r="B10" i="121"/>
  <c r="J47" i="121"/>
  <c r="E47" i="121"/>
  <c r="D47" i="121"/>
  <c r="C47" i="121"/>
  <c r="B47" i="121"/>
  <c r="J46" i="121"/>
  <c r="E46" i="121"/>
  <c r="D46" i="121"/>
  <c r="C46" i="121"/>
  <c r="B46" i="121"/>
  <c r="J45" i="121"/>
  <c r="E45" i="121"/>
  <c r="D45" i="121"/>
  <c r="C45" i="121"/>
  <c r="B45" i="121"/>
  <c r="J44" i="121"/>
  <c r="E44" i="121"/>
  <c r="D44" i="121"/>
  <c r="C44" i="121"/>
  <c r="B44" i="121"/>
  <c r="J43" i="121"/>
  <c r="E43" i="121"/>
  <c r="D43" i="121"/>
  <c r="C43" i="121"/>
  <c r="B43" i="121"/>
  <c r="J42" i="121"/>
  <c r="E42" i="121"/>
  <c r="D42" i="121"/>
  <c r="C42" i="121"/>
  <c r="B42" i="121"/>
  <c r="J41" i="121"/>
  <c r="E41" i="121"/>
  <c r="D41" i="121"/>
  <c r="C41" i="121"/>
  <c r="B41" i="121"/>
  <c r="J39" i="121"/>
  <c r="E39" i="121"/>
  <c r="D39" i="121"/>
  <c r="C39" i="121"/>
  <c r="B39" i="121"/>
  <c r="J38" i="121"/>
  <c r="E38" i="121"/>
  <c r="D38" i="121"/>
  <c r="C38" i="121"/>
  <c r="B38" i="121"/>
  <c r="J37" i="121"/>
  <c r="E37" i="121"/>
  <c r="D37" i="121"/>
  <c r="C37" i="121"/>
  <c r="B37" i="121"/>
  <c r="J36" i="121"/>
  <c r="E36" i="121"/>
  <c r="D36" i="121"/>
  <c r="C36" i="121"/>
  <c r="B36" i="121"/>
  <c r="J35" i="121"/>
  <c r="E35" i="121"/>
  <c r="D35" i="121"/>
  <c r="C35" i="121"/>
  <c r="B35" i="121"/>
  <c r="J34" i="121"/>
  <c r="E34" i="121"/>
  <c r="D34" i="121"/>
  <c r="C34" i="121"/>
  <c r="B34" i="121"/>
  <c r="J33" i="121"/>
  <c r="E33" i="121"/>
  <c r="D33" i="121"/>
  <c r="C33" i="121"/>
  <c r="B33" i="121"/>
  <c r="J32" i="121"/>
  <c r="E32" i="121"/>
  <c r="D32" i="121"/>
  <c r="C32" i="121"/>
  <c r="B32" i="121"/>
  <c r="J28" i="121"/>
  <c r="E28" i="121"/>
  <c r="D28" i="121"/>
  <c r="C28" i="121"/>
  <c r="B28" i="121"/>
  <c r="J27" i="121"/>
  <c r="E27" i="121"/>
  <c r="D27" i="121"/>
  <c r="C27" i="121"/>
  <c r="B27" i="121"/>
  <c r="J26" i="121"/>
  <c r="E26" i="121"/>
  <c r="D26" i="121"/>
  <c r="C26" i="121"/>
  <c r="B26" i="121"/>
  <c r="J25" i="121"/>
  <c r="E25" i="121"/>
  <c r="D25" i="121"/>
  <c r="C25" i="121"/>
  <c r="B25" i="121"/>
  <c r="J24" i="121"/>
  <c r="E24" i="121"/>
  <c r="D24" i="121"/>
  <c r="C24" i="121"/>
  <c r="B24" i="121"/>
  <c r="J23" i="121"/>
  <c r="E23" i="121"/>
  <c r="D23" i="121"/>
  <c r="C23" i="121"/>
  <c r="B23" i="121"/>
  <c r="J22" i="121"/>
  <c r="E22" i="121"/>
  <c r="D22" i="121"/>
  <c r="C22" i="121"/>
  <c r="B22" i="121"/>
  <c r="J21" i="121"/>
  <c r="E21" i="121"/>
  <c r="D21" i="121"/>
  <c r="C21" i="121"/>
  <c r="B21" i="121"/>
  <c r="J13" i="121"/>
  <c r="E13" i="121"/>
  <c r="D13" i="121"/>
  <c r="C13" i="121"/>
  <c r="B8" i="121"/>
  <c r="J11" i="121"/>
  <c r="J12" i="121"/>
  <c r="J14" i="121"/>
  <c r="J15" i="121"/>
  <c r="J16" i="121"/>
  <c r="J17" i="121"/>
  <c r="J18" i="121"/>
  <c r="J10" i="121"/>
  <c r="E116" i="146"/>
  <c r="D116" i="146"/>
  <c r="C116" i="146"/>
  <c r="B116" i="146"/>
  <c r="E115" i="146"/>
  <c r="D115" i="146"/>
  <c r="C115" i="146"/>
  <c r="B115" i="146"/>
  <c r="E114" i="146"/>
  <c r="D114" i="146"/>
  <c r="C114" i="146"/>
  <c r="B114" i="146"/>
  <c r="B69" i="146"/>
  <c r="J68" i="146"/>
  <c r="J67" i="146"/>
  <c r="J66" i="146"/>
  <c r="J65" i="146"/>
  <c r="J64" i="146"/>
  <c r="J62" i="146"/>
  <c r="J61" i="146"/>
  <c r="J60" i="146"/>
  <c r="J59" i="146"/>
  <c r="J58" i="146"/>
  <c r="J56" i="146"/>
  <c r="J55" i="146"/>
  <c r="J54" i="146"/>
  <c r="J53" i="146"/>
  <c r="J52" i="146"/>
  <c r="J50" i="146"/>
  <c r="J49" i="146"/>
  <c r="J48" i="146"/>
  <c r="J47" i="146"/>
  <c r="J46" i="146"/>
  <c r="J44" i="146"/>
  <c r="J43" i="146"/>
  <c r="J42" i="146"/>
  <c r="J41" i="146"/>
  <c r="J40" i="146"/>
  <c r="J32" i="146"/>
  <c r="J31" i="146"/>
  <c r="J30" i="146"/>
  <c r="J29" i="146"/>
  <c r="J28" i="146"/>
  <c r="J26" i="146"/>
  <c r="J25" i="146"/>
  <c r="J24" i="146"/>
  <c r="J23" i="146"/>
  <c r="J22" i="146"/>
  <c r="J20" i="146"/>
  <c r="J19" i="146"/>
  <c r="J18" i="146"/>
  <c r="J17" i="146"/>
  <c r="J16" i="146"/>
  <c r="J11" i="146"/>
  <c r="J12" i="146"/>
  <c r="J13" i="146"/>
  <c r="J14" i="146"/>
  <c r="J10" i="146"/>
  <c r="B8" i="146"/>
  <c r="J13" i="40"/>
  <c r="J12" i="40"/>
  <c r="J14" i="40"/>
  <c r="J15" i="40"/>
  <c r="J16" i="40"/>
  <c r="J24" i="40"/>
  <c r="J25" i="40"/>
  <c r="J17" i="40"/>
  <c r="J18" i="40"/>
  <c r="J19" i="40"/>
  <c r="J20" i="40"/>
  <c r="J21" i="40"/>
  <c r="J22" i="40"/>
  <c r="J23" i="40"/>
  <c r="J26" i="40"/>
  <c r="J27" i="40"/>
  <c r="J28" i="40"/>
  <c r="J29" i="40"/>
  <c r="J30" i="40"/>
  <c r="J31" i="40"/>
  <c r="J32" i="40"/>
  <c r="J33" i="40"/>
  <c r="J35" i="40"/>
  <c r="J36" i="40"/>
  <c r="J37" i="40"/>
  <c r="J38" i="40"/>
  <c r="J39" i="40"/>
  <c r="J40" i="40"/>
  <c r="J41" i="40"/>
  <c r="J42" i="40"/>
  <c r="J43" i="40"/>
  <c r="J44" i="40"/>
  <c r="J45" i="40"/>
  <c r="J46" i="40"/>
  <c r="J47" i="40"/>
  <c r="J48" i="40"/>
  <c r="J49" i="40"/>
  <c r="J11" i="40"/>
  <c r="F13" i="40"/>
  <c r="B10" i="201"/>
  <c r="B10" i="40"/>
  <c r="B9" i="302" l="1"/>
  <c r="AG13" i="302"/>
  <c r="AD13" i="302"/>
  <c r="AA13" i="302"/>
  <c r="X13" i="302"/>
  <c r="U13" i="302"/>
  <c r="R13" i="302"/>
  <c r="O13" i="302"/>
  <c r="L13" i="302"/>
  <c r="I13" i="302"/>
  <c r="AL12" i="302"/>
  <c r="AK12" i="302"/>
  <c r="AG11" i="302"/>
  <c r="AD11" i="302"/>
  <c r="AA11" i="302"/>
  <c r="X11" i="302"/>
  <c r="U11" i="302"/>
  <c r="R11" i="302"/>
  <c r="O11" i="302"/>
  <c r="L11" i="302"/>
  <c r="I11" i="302"/>
  <c r="AL10" i="302"/>
  <c r="AK10" i="302"/>
  <c r="AM10" i="302" s="1"/>
  <c r="AJ11" i="302" s="1"/>
  <c r="AG15" i="302"/>
  <c r="AD15" i="302"/>
  <c r="AA15" i="302"/>
  <c r="X15" i="302"/>
  <c r="U15" i="302"/>
  <c r="R15" i="302"/>
  <c r="O15" i="302"/>
  <c r="L15" i="302"/>
  <c r="I15" i="302"/>
  <c r="AL14" i="302"/>
  <c r="AK14" i="302"/>
  <c r="AH10" i="302" l="1"/>
  <c r="AE10" i="302"/>
  <c r="AE14" i="302"/>
  <c r="AM12" i="302"/>
  <c r="AJ13" i="302" s="1"/>
  <c r="AN12" i="302" s="1"/>
  <c r="Y10" i="302"/>
  <c r="S12" i="302"/>
  <c r="Y14" i="302"/>
  <c r="AM14" i="302"/>
  <c r="AJ15" i="302" s="1"/>
  <c r="AN14" i="302" s="1"/>
  <c r="AE12" i="302"/>
  <c r="AN10" i="302"/>
  <c r="AH12" i="302"/>
  <c r="S14" i="302"/>
  <c r="S10" i="302"/>
  <c r="J12" i="302"/>
  <c r="M12" i="302" s="1"/>
  <c r="P12" i="302" s="1"/>
  <c r="V12" i="302"/>
  <c r="AB12" i="302"/>
  <c r="J14" i="302"/>
  <c r="M14" i="302" s="1"/>
  <c r="P14" i="302" s="1"/>
  <c r="V14" i="302"/>
  <c r="AB14" i="302"/>
  <c r="AH14" i="302"/>
  <c r="J10" i="302"/>
  <c r="M10" i="302" s="1"/>
  <c r="P10" i="302" s="1"/>
  <c r="V10" i="302"/>
  <c r="AB10" i="302"/>
  <c r="Y12" i="302"/>
  <c r="L65" i="298"/>
  <c r="H65" i="298"/>
  <c r="G65" i="298"/>
  <c r="F65" i="298"/>
  <c r="E65" i="298"/>
  <c r="D65" i="298"/>
  <c r="B65" i="298"/>
  <c r="L64" i="298"/>
  <c r="H64" i="298"/>
  <c r="G64" i="298"/>
  <c r="F64" i="298"/>
  <c r="E64" i="298"/>
  <c r="D64" i="298"/>
  <c r="B64" i="298"/>
  <c r="L63" i="298"/>
  <c r="H63" i="298"/>
  <c r="G63" i="298"/>
  <c r="F63" i="298"/>
  <c r="E63" i="298"/>
  <c r="D63" i="298"/>
  <c r="B63" i="298"/>
  <c r="L62" i="298"/>
  <c r="H62" i="298"/>
  <c r="G62" i="298"/>
  <c r="F62" i="298"/>
  <c r="E62" i="298"/>
  <c r="D62" i="298"/>
  <c r="B62" i="298"/>
  <c r="L61" i="298"/>
  <c r="H61" i="298"/>
  <c r="G61" i="298"/>
  <c r="F61" i="298"/>
  <c r="E61" i="298"/>
  <c r="D61" i="298"/>
  <c r="B61" i="298"/>
  <c r="L60" i="298"/>
  <c r="H60" i="298"/>
  <c r="G60" i="298"/>
  <c r="F60" i="298"/>
  <c r="E60" i="298"/>
  <c r="D60" i="298"/>
  <c r="B60" i="298"/>
  <c r="L59" i="298"/>
  <c r="H59" i="298"/>
  <c r="G59" i="298"/>
  <c r="F59" i="298"/>
  <c r="E59" i="298"/>
  <c r="D59" i="298"/>
  <c r="B59" i="298"/>
  <c r="L58" i="298"/>
  <c r="H58" i="298"/>
  <c r="G58" i="298"/>
  <c r="F58" i="298"/>
  <c r="E58" i="298"/>
  <c r="D58" i="298"/>
  <c r="B58" i="298"/>
  <c r="L57" i="298"/>
  <c r="H57" i="298"/>
  <c r="G57" i="298"/>
  <c r="F57" i="298"/>
  <c r="E57" i="298"/>
  <c r="D57" i="298"/>
  <c r="B57" i="298"/>
  <c r="L56" i="298"/>
  <c r="H56" i="298"/>
  <c r="G56" i="298"/>
  <c r="F56" i="298"/>
  <c r="E56" i="298"/>
  <c r="D56" i="298"/>
  <c r="B56" i="298"/>
  <c r="L55" i="298"/>
  <c r="H55" i="298"/>
  <c r="G55" i="298"/>
  <c r="F55" i="298"/>
  <c r="E55" i="298"/>
  <c r="D55" i="298"/>
  <c r="B55" i="298"/>
  <c r="L54" i="298"/>
  <c r="H54" i="298"/>
  <c r="G54" i="298"/>
  <c r="F54" i="298"/>
  <c r="E54" i="298"/>
  <c r="D54" i="298"/>
  <c r="B54" i="298"/>
  <c r="L53" i="298"/>
  <c r="H53" i="298"/>
  <c r="G53" i="298"/>
  <c r="F53" i="298"/>
  <c r="E53" i="298"/>
  <c r="D53" i="298"/>
  <c r="B53" i="298"/>
  <c r="L52" i="298"/>
  <c r="H52" i="298"/>
  <c r="G52" i="298"/>
  <c r="F52" i="298"/>
  <c r="E52" i="298"/>
  <c r="D52" i="298"/>
  <c r="B52" i="298"/>
  <c r="L51" i="298"/>
  <c r="H51" i="298"/>
  <c r="G51" i="298"/>
  <c r="F51" i="298"/>
  <c r="E51" i="298"/>
  <c r="D51" i="298"/>
  <c r="B51" i="298"/>
  <c r="L50" i="298"/>
  <c r="H50" i="298"/>
  <c r="G50" i="298"/>
  <c r="F50" i="298"/>
  <c r="E50" i="298"/>
  <c r="D50" i="298"/>
  <c r="B50" i="298"/>
  <c r="L49" i="298"/>
  <c r="H49" i="298"/>
  <c r="G49" i="298"/>
  <c r="F49" i="298"/>
  <c r="E49" i="298"/>
  <c r="D49" i="298"/>
  <c r="B49" i="298"/>
  <c r="L48" i="298"/>
  <c r="H48" i="298"/>
  <c r="G48" i="298"/>
  <c r="F48" i="298"/>
  <c r="E48" i="298"/>
  <c r="D48" i="298"/>
  <c r="B48" i="298"/>
  <c r="L47" i="298"/>
  <c r="H47" i="298"/>
  <c r="G47" i="298"/>
  <c r="F47" i="298"/>
  <c r="E47" i="298"/>
  <c r="D47" i="298"/>
  <c r="B47" i="298"/>
  <c r="L46" i="298"/>
  <c r="H46" i="298"/>
  <c r="G46" i="298"/>
  <c r="F46" i="298"/>
  <c r="E46" i="298"/>
  <c r="D46" i="298"/>
  <c r="B46" i="298"/>
  <c r="L45" i="298"/>
  <c r="H45" i="298"/>
  <c r="G45" i="298"/>
  <c r="F45" i="298"/>
  <c r="E45" i="298"/>
  <c r="D45" i="298"/>
  <c r="B45" i="298"/>
  <c r="H35" i="298"/>
  <c r="G35" i="298"/>
  <c r="F35" i="298"/>
  <c r="E35" i="298"/>
  <c r="D35" i="298"/>
  <c r="C35" i="298"/>
  <c r="B35" i="298"/>
  <c r="H34" i="298"/>
  <c r="G34" i="298"/>
  <c r="F34" i="298"/>
  <c r="E34" i="298"/>
  <c r="D34" i="298"/>
  <c r="C34" i="298"/>
  <c r="B34" i="298"/>
  <c r="H33" i="298"/>
  <c r="G33" i="298"/>
  <c r="F33" i="298"/>
  <c r="E33" i="298"/>
  <c r="D33" i="298"/>
  <c r="C33" i="298"/>
  <c r="B33" i="298"/>
  <c r="H32" i="298"/>
  <c r="G32" i="298"/>
  <c r="F32" i="298"/>
  <c r="E32" i="298"/>
  <c r="D32" i="298"/>
  <c r="C32" i="298"/>
  <c r="B32" i="298"/>
  <c r="H31" i="298"/>
  <c r="G31" i="298"/>
  <c r="F31" i="298"/>
  <c r="E31" i="298"/>
  <c r="D31" i="298"/>
  <c r="C31" i="298"/>
  <c r="B31" i="298"/>
  <c r="B30" i="298"/>
  <c r="Q29" i="298"/>
  <c r="H29" i="298"/>
  <c r="G29" i="298"/>
  <c r="F29" i="298"/>
  <c r="E29" i="298"/>
  <c r="D29" i="298"/>
  <c r="C29" i="298"/>
  <c r="B29" i="298"/>
  <c r="Q28" i="298"/>
  <c r="H28" i="298"/>
  <c r="G28" i="298"/>
  <c r="F28" i="298"/>
  <c r="E28" i="298"/>
  <c r="D28" i="298"/>
  <c r="C28" i="298"/>
  <c r="B28" i="298"/>
  <c r="Q27" i="298"/>
  <c r="H27" i="298"/>
  <c r="G27" i="298"/>
  <c r="F27" i="298"/>
  <c r="E27" i="298"/>
  <c r="D27" i="298"/>
  <c r="C27" i="298"/>
  <c r="B27" i="298"/>
  <c r="Q26" i="298"/>
  <c r="H26" i="298"/>
  <c r="G26" i="298"/>
  <c r="F26" i="298"/>
  <c r="E26" i="298"/>
  <c r="D26" i="298"/>
  <c r="C26" i="298"/>
  <c r="B26" i="298"/>
  <c r="Q25" i="298"/>
  <c r="H25" i="298"/>
  <c r="G25" i="298"/>
  <c r="F25" i="298"/>
  <c r="E25" i="298"/>
  <c r="D25" i="298"/>
  <c r="C25" i="298"/>
  <c r="B25" i="298"/>
  <c r="Q24" i="298"/>
  <c r="H24" i="298"/>
  <c r="G24" i="298"/>
  <c r="F24" i="298"/>
  <c r="E24" i="298"/>
  <c r="D24" i="298"/>
  <c r="C24" i="298"/>
  <c r="B24" i="298"/>
  <c r="Q23" i="298"/>
  <c r="H23" i="298"/>
  <c r="G23" i="298"/>
  <c r="F23" i="298"/>
  <c r="E23" i="298"/>
  <c r="D23" i="298"/>
  <c r="C23" i="298"/>
  <c r="B23" i="298"/>
  <c r="Q22" i="298"/>
  <c r="H22" i="298"/>
  <c r="G22" i="298"/>
  <c r="F22" i="298"/>
  <c r="E22" i="298"/>
  <c r="D22" i="298"/>
  <c r="C22" i="298"/>
  <c r="B22" i="298"/>
  <c r="Q21" i="298"/>
  <c r="H21" i="298"/>
  <c r="G21" i="298"/>
  <c r="F21" i="298"/>
  <c r="E21" i="298"/>
  <c r="D21" i="298"/>
  <c r="C21" i="298"/>
  <c r="B21" i="298"/>
  <c r="Q20" i="298"/>
  <c r="H20" i="298"/>
  <c r="G20" i="298"/>
  <c r="F20" i="298"/>
  <c r="E20" i="298"/>
  <c r="D20" i="298"/>
  <c r="C20" i="298"/>
  <c r="B20" i="298"/>
  <c r="Q19" i="298"/>
  <c r="H19" i="298"/>
  <c r="G19" i="298"/>
  <c r="F19" i="298"/>
  <c r="E19" i="298"/>
  <c r="D19" i="298"/>
  <c r="C19" i="298"/>
  <c r="B19" i="298"/>
  <c r="Q18" i="298"/>
  <c r="H18" i="298"/>
  <c r="G18" i="298"/>
  <c r="F18" i="298"/>
  <c r="E18" i="298"/>
  <c r="D18" i="298"/>
  <c r="C18" i="298"/>
  <c r="B18" i="298"/>
  <c r="Q17" i="298"/>
  <c r="H17" i="298"/>
  <c r="G17" i="298"/>
  <c r="F17" i="298"/>
  <c r="E17" i="298"/>
  <c r="D17" i="298"/>
  <c r="C17" i="298"/>
  <c r="B17" i="298"/>
  <c r="Q13" i="298"/>
  <c r="H13" i="298"/>
  <c r="G13" i="298"/>
  <c r="F13" i="298"/>
  <c r="E13" i="298"/>
  <c r="D13" i="298"/>
  <c r="C13" i="298"/>
  <c r="B13" i="298"/>
  <c r="Q12" i="298"/>
  <c r="H12" i="298"/>
  <c r="G12" i="298"/>
  <c r="F12" i="298"/>
  <c r="E12" i="298"/>
  <c r="D12" i="298"/>
  <c r="C12" i="298"/>
  <c r="B12" i="298"/>
  <c r="Q11" i="298"/>
  <c r="H11" i="298"/>
  <c r="G11" i="298"/>
  <c r="F11" i="298"/>
  <c r="E11" i="298"/>
  <c r="D11" i="298"/>
  <c r="C11" i="298"/>
  <c r="B11" i="298"/>
  <c r="B10" i="298"/>
  <c r="P8" i="298"/>
  <c r="P7" i="298"/>
  <c r="A4" i="298"/>
  <c r="A2" i="298"/>
  <c r="A1" i="298"/>
  <c r="B30" i="259"/>
  <c r="H35" i="259"/>
  <c r="G35" i="259"/>
  <c r="F35" i="259"/>
  <c r="E35" i="259"/>
  <c r="D35" i="259"/>
  <c r="C35" i="259"/>
  <c r="B35" i="259"/>
  <c r="H34" i="259"/>
  <c r="G34" i="259"/>
  <c r="F34" i="259"/>
  <c r="E34" i="259"/>
  <c r="D34" i="259"/>
  <c r="C34" i="259"/>
  <c r="B34" i="259"/>
  <c r="H33" i="259"/>
  <c r="G33" i="259"/>
  <c r="F33" i="259"/>
  <c r="E33" i="259"/>
  <c r="D33" i="259"/>
  <c r="C33" i="259"/>
  <c r="B33" i="259"/>
  <c r="H32" i="259"/>
  <c r="G32" i="259"/>
  <c r="F32" i="259"/>
  <c r="E32" i="259"/>
  <c r="D32" i="259"/>
  <c r="C32" i="259"/>
  <c r="B32" i="259"/>
  <c r="H31" i="259"/>
  <c r="G31" i="259"/>
  <c r="F31" i="259"/>
  <c r="E31" i="259"/>
  <c r="D31" i="259"/>
  <c r="C31" i="259"/>
  <c r="B31" i="259"/>
  <c r="B27" i="259"/>
  <c r="C27" i="259"/>
  <c r="D27" i="259"/>
  <c r="E27" i="259"/>
  <c r="F27" i="259"/>
  <c r="G27" i="259"/>
  <c r="H27" i="259"/>
  <c r="Q27" i="259"/>
  <c r="B28" i="259"/>
  <c r="C28" i="259"/>
  <c r="D28" i="259"/>
  <c r="E28" i="259"/>
  <c r="F28" i="259"/>
  <c r="G28" i="259"/>
  <c r="H28" i="259"/>
  <c r="Q28" i="259"/>
  <c r="B29" i="259"/>
  <c r="C29" i="259"/>
  <c r="D29" i="259"/>
  <c r="E29" i="259"/>
  <c r="F29" i="259"/>
  <c r="G29" i="259"/>
  <c r="H29" i="259"/>
  <c r="Q29" i="259"/>
  <c r="B10" i="259"/>
  <c r="B25" i="259"/>
  <c r="C25" i="259"/>
  <c r="D25" i="259"/>
  <c r="E25" i="259"/>
  <c r="F25" i="259"/>
  <c r="G25" i="259"/>
  <c r="H25" i="259"/>
  <c r="B26" i="259"/>
  <c r="C26" i="259"/>
  <c r="D26" i="259"/>
  <c r="E26" i="259"/>
  <c r="F26" i="259"/>
  <c r="G26" i="259"/>
  <c r="H26" i="259"/>
  <c r="Q25" i="259"/>
  <c r="Q26" i="259"/>
  <c r="Q12" i="259"/>
  <c r="Q13" i="259"/>
  <c r="Q14" i="259"/>
  <c r="Q15" i="259"/>
  <c r="Q16" i="259"/>
  <c r="Q17" i="259"/>
  <c r="Q18" i="259"/>
  <c r="Q19" i="259"/>
  <c r="Q23" i="259"/>
  <c r="Q24" i="259"/>
  <c r="Q11" i="259"/>
  <c r="Z12" i="260"/>
  <c r="Z13" i="260"/>
  <c r="Z14" i="260"/>
  <c r="Z15" i="260"/>
  <c r="Z16" i="260"/>
  <c r="Z11" i="260"/>
  <c r="B8" i="143"/>
  <c r="J110" i="143"/>
  <c r="J109" i="143"/>
  <c r="J108" i="143"/>
  <c r="J107" i="143"/>
  <c r="J105" i="143"/>
  <c r="J104" i="143"/>
  <c r="J103" i="143"/>
  <c r="J102" i="143"/>
  <c r="J100" i="143"/>
  <c r="J99" i="143"/>
  <c r="J98" i="143"/>
  <c r="J97" i="143"/>
  <c r="J95" i="143"/>
  <c r="J94" i="143"/>
  <c r="J93" i="143"/>
  <c r="J92" i="143"/>
  <c r="J90" i="143"/>
  <c r="J89" i="143"/>
  <c r="J88" i="143"/>
  <c r="J87" i="143"/>
  <c r="J85" i="143"/>
  <c r="J84" i="143"/>
  <c r="J83" i="143"/>
  <c r="J82" i="143"/>
  <c r="J79" i="143"/>
  <c r="J78" i="143"/>
  <c r="J77" i="143"/>
  <c r="J73" i="143"/>
  <c r="J72" i="143"/>
  <c r="J71" i="143"/>
  <c r="J70" i="143"/>
  <c r="J65" i="143"/>
  <c r="J61" i="143"/>
  <c r="J60" i="143"/>
  <c r="J59" i="143"/>
  <c r="J55" i="143"/>
  <c r="J54" i="143"/>
  <c r="J53" i="143"/>
  <c r="J52" i="143"/>
  <c r="J49" i="143"/>
  <c r="J48" i="143"/>
  <c r="J47" i="143"/>
  <c r="J46" i="143"/>
  <c r="J43" i="143"/>
  <c r="J42" i="143"/>
  <c r="J41" i="143"/>
  <c r="J37" i="143"/>
  <c r="J36" i="143"/>
  <c r="J35" i="143"/>
  <c r="J31" i="143"/>
  <c r="J30" i="143"/>
  <c r="J28" i="143"/>
  <c r="J25" i="143"/>
  <c r="J24" i="143"/>
  <c r="J23" i="143"/>
  <c r="J22" i="143"/>
  <c r="J19" i="143"/>
  <c r="J18" i="143"/>
  <c r="J17" i="143"/>
  <c r="J16" i="143"/>
  <c r="J11" i="143"/>
  <c r="J12" i="143"/>
  <c r="J13" i="143"/>
  <c r="J10" i="143"/>
  <c r="B67" i="257"/>
  <c r="C67" i="257"/>
  <c r="D67" i="257"/>
  <c r="E67" i="257"/>
  <c r="B74" i="257"/>
  <c r="C74" i="257"/>
  <c r="D74" i="257"/>
  <c r="E74" i="257"/>
  <c r="B81" i="257"/>
  <c r="C81" i="257"/>
  <c r="D81" i="257"/>
  <c r="E81" i="257"/>
  <c r="B88" i="257"/>
  <c r="C88" i="257"/>
  <c r="D88" i="257"/>
  <c r="E88" i="257"/>
  <c r="B95" i="257"/>
  <c r="C95" i="257"/>
  <c r="D95" i="257"/>
  <c r="E95" i="257"/>
  <c r="B102" i="257"/>
  <c r="C102" i="257"/>
  <c r="D102" i="257"/>
  <c r="E102" i="257"/>
  <c r="B109" i="257"/>
  <c r="C109" i="257"/>
  <c r="D109" i="257"/>
  <c r="E109" i="257"/>
  <c r="B116" i="257"/>
  <c r="C116" i="257"/>
  <c r="D116" i="257"/>
  <c r="E116" i="257"/>
  <c r="B123" i="257"/>
  <c r="C123" i="257"/>
  <c r="D123" i="257"/>
  <c r="E123" i="257"/>
  <c r="J128" i="257"/>
  <c r="J127" i="257"/>
  <c r="J126" i="257"/>
  <c r="J125" i="257"/>
  <c r="J124" i="257"/>
  <c r="J123" i="257"/>
  <c r="J121" i="257"/>
  <c r="J120" i="257"/>
  <c r="J119" i="257"/>
  <c r="J118" i="257"/>
  <c r="J117" i="257"/>
  <c r="J116" i="257"/>
  <c r="J114" i="257"/>
  <c r="J113" i="257"/>
  <c r="J112" i="257"/>
  <c r="J111" i="257"/>
  <c r="J110" i="257"/>
  <c r="J109" i="257"/>
  <c r="B60" i="257"/>
  <c r="C60" i="257"/>
  <c r="D60" i="257"/>
  <c r="E60" i="257"/>
  <c r="B58" i="257"/>
  <c r="B50" i="257"/>
  <c r="C50" i="257"/>
  <c r="D50" i="257"/>
  <c r="E50" i="257"/>
  <c r="B36" i="257"/>
  <c r="C36" i="257"/>
  <c r="D36" i="257"/>
  <c r="E36" i="257"/>
  <c r="J57" i="257"/>
  <c r="J56" i="257"/>
  <c r="J55" i="257"/>
  <c r="J54" i="257"/>
  <c r="J53" i="257"/>
  <c r="J50" i="257"/>
  <c r="J49" i="257"/>
  <c r="J48" i="257"/>
  <c r="J47" i="257"/>
  <c r="J46" i="257"/>
  <c r="J45" i="257"/>
  <c r="J36" i="257"/>
  <c r="J35" i="257"/>
  <c r="J34" i="257"/>
  <c r="J33" i="257"/>
  <c r="J32" i="257"/>
  <c r="J28" i="257"/>
  <c r="J27" i="257"/>
  <c r="J26" i="257"/>
  <c r="J25" i="257"/>
  <c r="J22" i="257"/>
  <c r="J21" i="257"/>
  <c r="J20" i="257"/>
  <c r="J19" i="257"/>
  <c r="J18" i="257"/>
  <c r="J12" i="257"/>
  <c r="J13" i="257"/>
  <c r="J14" i="257"/>
  <c r="J11" i="257"/>
  <c r="B8" i="257"/>
  <c r="AF12" i="302" l="1"/>
  <c r="Z12" i="302"/>
  <c r="AF14" i="302"/>
  <c r="AF10" i="302"/>
  <c r="AI10" i="302"/>
  <c r="AI14" i="302"/>
  <c r="AC10" i="302"/>
  <c r="AC14" i="302"/>
  <c r="AC12" i="302"/>
  <c r="AI12" i="302"/>
  <c r="W10" i="302"/>
  <c r="W14" i="302"/>
  <c r="W12" i="302"/>
  <c r="Z10" i="302"/>
  <c r="Z14" i="302"/>
  <c r="B10" i="265"/>
  <c r="S36" i="265" l="1"/>
  <c r="O36" i="265"/>
  <c r="H36" i="265"/>
  <c r="G36" i="265"/>
  <c r="F36" i="265"/>
  <c r="E36" i="265"/>
  <c r="D36" i="265"/>
  <c r="C36" i="265"/>
  <c r="B36" i="265"/>
  <c r="S31" i="265"/>
  <c r="O31" i="265"/>
  <c r="H31" i="265"/>
  <c r="G31" i="265"/>
  <c r="F31" i="265"/>
  <c r="E31" i="265"/>
  <c r="D31" i="265"/>
  <c r="C31" i="265"/>
  <c r="B31" i="265"/>
  <c r="S35" i="265"/>
  <c r="O35" i="265"/>
  <c r="H35" i="265"/>
  <c r="G35" i="265"/>
  <c r="F35" i="265"/>
  <c r="E35" i="265"/>
  <c r="D35" i="265"/>
  <c r="C35" i="265"/>
  <c r="B35" i="265"/>
  <c r="S32" i="265"/>
  <c r="O32" i="265"/>
  <c r="H32" i="265"/>
  <c r="G32" i="265"/>
  <c r="F32" i="265"/>
  <c r="E32" i="265"/>
  <c r="D32" i="265"/>
  <c r="C32" i="265"/>
  <c r="B32" i="265"/>
  <c r="S34" i="265"/>
  <c r="O34" i="265"/>
  <c r="H34" i="265"/>
  <c r="G34" i="265"/>
  <c r="F34" i="265"/>
  <c r="E34" i="265"/>
  <c r="D34" i="265"/>
  <c r="C34" i="265"/>
  <c r="B34" i="265"/>
  <c r="S33" i="265"/>
  <c r="O33" i="265"/>
  <c r="H33" i="265"/>
  <c r="G33" i="265"/>
  <c r="F33" i="265"/>
  <c r="E33" i="265"/>
  <c r="D33" i="265"/>
  <c r="C33" i="265"/>
  <c r="B33" i="265"/>
  <c r="B85" i="162"/>
  <c r="K89" i="162"/>
  <c r="F89" i="162"/>
  <c r="E89" i="162"/>
  <c r="D89" i="162"/>
  <c r="C89" i="162"/>
  <c r="B89" i="162"/>
  <c r="K88" i="162"/>
  <c r="F88" i="162"/>
  <c r="E88" i="162"/>
  <c r="D88" i="162"/>
  <c r="C88" i="162"/>
  <c r="B88" i="162"/>
  <c r="K87" i="162"/>
  <c r="F87" i="162"/>
  <c r="E87" i="162"/>
  <c r="D87" i="162"/>
  <c r="C87" i="162"/>
  <c r="B87" i="162"/>
  <c r="K86" i="162"/>
  <c r="F86" i="162"/>
  <c r="E86" i="162"/>
  <c r="D86" i="162"/>
  <c r="C86" i="162"/>
  <c r="B86" i="162"/>
  <c r="K84" i="162"/>
  <c r="F84" i="162"/>
  <c r="E84" i="162"/>
  <c r="D84" i="162"/>
  <c r="C84" i="162"/>
  <c r="B84" i="162"/>
  <c r="K83" i="162"/>
  <c r="F83" i="162"/>
  <c r="E83" i="162"/>
  <c r="D83" i="162"/>
  <c r="C83" i="162"/>
  <c r="B83" i="162"/>
  <c r="K82" i="162"/>
  <c r="F82" i="162"/>
  <c r="E82" i="162"/>
  <c r="D82" i="162"/>
  <c r="C82" i="162"/>
  <c r="B82" i="162"/>
  <c r="K81" i="162"/>
  <c r="F81" i="162"/>
  <c r="E81" i="162"/>
  <c r="D81" i="162"/>
  <c r="C81" i="162"/>
  <c r="B81" i="162"/>
  <c r="B45" i="162"/>
  <c r="K79" i="162"/>
  <c r="F79" i="162"/>
  <c r="E79" i="162"/>
  <c r="D79" i="162"/>
  <c r="C79" i="162"/>
  <c r="B79" i="162"/>
  <c r="K78" i="162"/>
  <c r="F78" i="162"/>
  <c r="E78" i="162"/>
  <c r="D78" i="162"/>
  <c r="C78" i="162"/>
  <c r="B78" i="162"/>
  <c r="K77" i="162"/>
  <c r="F77" i="162"/>
  <c r="E77" i="162"/>
  <c r="D77" i="162"/>
  <c r="C77" i="162"/>
  <c r="B77" i="162"/>
  <c r="K76" i="162"/>
  <c r="F76" i="162"/>
  <c r="E76" i="162"/>
  <c r="D76" i="162"/>
  <c r="C76" i="162"/>
  <c r="B76" i="162"/>
  <c r="K74" i="162"/>
  <c r="F74" i="162"/>
  <c r="E74" i="162"/>
  <c r="D74" i="162"/>
  <c r="C74" i="162"/>
  <c r="B74" i="162"/>
  <c r="K73" i="162"/>
  <c r="F73" i="162"/>
  <c r="E73" i="162"/>
  <c r="D73" i="162"/>
  <c r="C73" i="162"/>
  <c r="B73" i="162"/>
  <c r="K72" i="162"/>
  <c r="F72" i="162"/>
  <c r="E72" i="162"/>
  <c r="D72" i="162"/>
  <c r="C72" i="162"/>
  <c r="B72" i="162"/>
  <c r="K71" i="162"/>
  <c r="F71" i="162"/>
  <c r="E71" i="162"/>
  <c r="D71" i="162"/>
  <c r="C71" i="162"/>
  <c r="B71" i="162"/>
  <c r="K69" i="162"/>
  <c r="F69" i="162"/>
  <c r="E69" i="162"/>
  <c r="D69" i="162"/>
  <c r="C69" i="162"/>
  <c r="B69" i="162"/>
  <c r="K68" i="162"/>
  <c r="F68" i="162"/>
  <c r="E68" i="162"/>
  <c r="D68" i="162"/>
  <c r="C68" i="162"/>
  <c r="B68" i="162"/>
  <c r="K67" i="162"/>
  <c r="F67" i="162"/>
  <c r="E67" i="162"/>
  <c r="D67" i="162"/>
  <c r="C67" i="162"/>
  <c r="B67" i="162"/>
  <c r="K66" i="162"/>
  <c r="F66" i="162"/>
  <c r="E66" i="162"/>
  <c r="D66" i="162"/>
  <c r="C66" i="162"/>
  <c r="B66" i="162"/>
  <c r="K64" i="162"/>
  <c r="F64" i="162"/>
  <c r="E64" i="162"/>
  <c r="D64" i="162"/>
  <c r="C64" i="162"/>
  <c r="B64" i="162"/>
  <c r="K63" i="162"/>
  <c r="F63" i="162"/>
  <c r="E63" i="162"/>
  <c r="D63" i="162"/>
  <c r="C63" i="162"/>
  <c r="B63" i="162"/>
  <c r="K62" i="162"/>
  <c r="F62" i="162"/>
  <c r="E62" i="162"/>
  <c r="D62" i="162"/>
  <c r="C62" i="162"/>
  <c r="B62" i="162"/>
  <c r="K61" i="162"/>
  <c r="F61" i="162"/>
  <c r="E61" i="162"/>
  <c r="D61" i="162"/>
  <c r="C61" i="162"/>
  <c r="B61" i="162"/>
  <c r="K59" i="162"/>
  <c r="F59" i="162"/>
  <c r="E59" i="162"/>
  <c r="D59" i="162"/>
  <c r="C59" i="162"/>
  <c r="B59" i="162"/>
  <c r="K58" i="162"/>
  <c r="F58" i="162"/>
  <c r="E58" i="162"/>
  <c r="D58" i="162"/>
  <c r="C58" i="162"/>
  <c r="B58" i="162"/>
  <c r="K57" i="162"/>
  <c r="F57" i="162"/>
  <c r="E57" i="162"/>
  <c r="D57" i="162"/>
  <c r="C57" i="162"/>
  <c r="B57" i="162"/>
  <c r="K56" i="162"/>
  <c r="F56" i="162"/>
  <c r="E56" i="162"/>
  <c r="D56" i="162"/>
  <c r="C56" i="162"/>
  <c r="B56" i="162"/>
  <c r="K54" i="162"/>
  <c r="F54" i="162"/>
  <c r="E54" i="162"/>
  <c r="D54" i="162"/>
  <c r="C54" i="162"/>
  <c r="B54" i="162"/>
  <c r="K53" i="162"/>
  <c r="F53" i="162"/>
  <c r="E53" i="162"/>
  <c r="D53" i="162"/>
  <c r="C53" i="162"/>
  <c r="B53" i="162"/>
  <c r="K52" i="162"/>
  <c r="F52" i="162"/>
  <c r="E52" i="162"/>
  <c r="D52" i="162"/>
  <c r="C52" i="162"/>
  <c r="B52" i="162"/>
  <c r="K51" i="162"/>
  <c r="F51" i="162"/>
  <c r="E51" i="162"/>
  <c r="D51" i="162"/>
  <c r="C51" i="162"/>
  <c r="B51" i="162"/>
  <c r="K49" i="162"/>
  <c r="F49" i="162"/>
  <c r="E49" i="162"/>
  <c r="D49" i="162"/>
  <c r="C49" i="162"/>
  <c r="B49" i="162"/>
  <c r="K48" i="162"/>
  <c r="F48" i="162"/>
  <c r="E48" i="162"/>
  <c r="D48" i="162"/>
  <c r="C48" i="162"/>
  <c r="B48" i="162"/>
  <c r="K47" i="162"/>
  <c r="F47" i="162"/>
  <c r="E47" i="162"/>
  <c r="D47" i="162"/>
  <c r="C47" i="162"/>
  <c r="B47" i="162"/>
  <c r="K46" i="162"/>
  <c r="F46" i="162"/>
  <c r="E46" i="162"/>
  <c r="D46" i="162"/>
  <c r="C46" i="162"/>
  <c r="B46" i="162"/>
  <c r="K43" i="162"/>
  <c r="F43" i="162"/>
  <c r="E43" i="162"/>
  <c r="D43" i="162"/>
  <c r="C43" i="162"/>
  <c r="B43" i="162"/>
  <c r="K42" i="162"/>
  <c r="F42" i="162"/>
  <c r="E42" i="162"/>
  <c r="D42" i="162"/>
  <c r="C42" i="162"/>
  <c r="B42" i="162"/>
  <c r="K41" i="162"/>
  <c r="F41" i="162"/>
  <c r="E41" i="162"/>
  <c r="D41" i="162"/>
  <c r="C41" i="162"/>
  <c r="B41" i="162"/>
  <c r="K40" i="162"/>
  <c r="F40" i="162"/>
  <c r="E40" i="162"/>
  <c r="D40" i="162"/>
  <c r="C40" i="162"/>
  <c r="B40" i="162"/>
  <c r="K38" i="162"/>
  <c r="F38" i="162"/>
  <c r="E38" i="162"/>
  <c r="D38" i="162"/>
  <c r="C38" i="162"/>
  <c r="B38" i="162"/>
  <c r="K37" i="162"/>
  <c r="F37" i="162"/>
  <c r="E37" i="162"/>
  <c r="D37" i="162"/>
  <c r="C37" i="162"/>
  <c r="B37" i="162"/>
  <c r="K36" i="162"/>
  <c r="F36" i="162"/>
  <c r="E36" i="162"/>
  <c r="D36" i="162"/>
  <c r="C36" i="162"/>
  <c r="B36" i="162"/>
  <c r="K35" i="162"/>
  <c r="F35" i="162"/>
  <c r="E35" i="162"/>
  <c r="D35" i="162"/>
  <c r="C35" i="162"/>
  <c r="B35" i="162"/>
  <c r="K33" i="162"/>
  <c r="F33" i="162"/>
  <c r="E33" i="162"/>
  <c r="D33" i="162"/>
  <c r="C33" i="162"/>
  <c r="B33" i="162"/>
  <c r="K32" i="162"/>
  <c r="F32" i="162"/>
  <c r="E32" i="162"/>
  <c r="D32" i="162"/>
  <c r="C32" i="162"/>
  <c r="B32" i="162"/>
  <c r="K31" i="162"/>
  <c r="F31" i="162"/>
  <c r="E31" i="162"/>
  <c r="D31" i="162"/>
  <c r="C31" i="162"/>
  <c r="B31" i="162"/>
  <c r="K30" i="162"/>
  <c r="F30" i="162"/>
  <c r="E30" i="162"/>
  <c r="D30" i="162"/>
  <c r="C30" i="162"/>
  <c r="B30" i="162"/>
  <c r="K28" i="162"/>
  <c r="F28" i="162"/>
  <c r="E28" i="162"/>
  <c r="D28" i="162"/>
  <c r="C28" i="162"/>
  <c r="B28" i="162"/>
  <c r="K27" i="162"/>
  <c r="F27" i="162"/>
  <c r="E27" i="162"/>
  <c r="D27" i="162"/>
  <c r="C27" i="162"/>
  <c r="B27" i="162"/>
  <c r="K26" i="162"/>
  <c r="F26" i="162"/>
  <c r="E26" i="162"/>
  <c r="D26" i="162"/>
  <c r="C26" i="162"/>
  <c r="B26" i="162"/>
  <c r="K25" i="162"/>
  <c r="F25" i="162"/>
  <c r="E25" i="162"/>
  <c r="D25" i="162"/>
  <c r="C25" i="162"/>
  <c r="B25" i="162"/>
  <c r="K23" i="162"/>
  <c r="F23" i="162"/>
  <c r="E23" i="162"/>
  <c r="D23" i="162"/>
  <c r="C23" i="162"/>
  <c r="B23" i="162"/>
  <c r="K22" i="162"/>
  <c r="F22" i="162"/>
  <c r="E22" i="162"/>
  <c r="D22" i="162"/>
  <c r="C22" i="162"/>
  <c r="B22" i="162"/>
  <c r="K21" i="162"/>
  <c r="F21" i="162"/>
  <c r="E21" i="162"/>
  <c r="D21" i="162"/>
  <c r="C21" i="162"/>
  <c r="B21" i="162"/>
  <c r="K20" i="162"/>
  <c r="F20" i="162"/>
  <c r="E20" i="162"/>
  <c r="D20" i="162"/>
  <c r="C20" i="162"/>
  <c r="B20" i="162"/>
  <c r="K18" i="162"/>
  <c r="F18" i="162"/>
  <c r="E18" i="162"/>
  <c r="D18" i="162"/>
  <c r="C18" i="162"/>
  <c r="B18" i="162"/>
  <c r="K17" i="162"/>
  <c r="F17" i="162"/>
  <c r="E17" i="162"/>
  <c r="D17" i="162"/>
  <c r="C17" i="162"/>
  <c r="B17" i="162"/>
  <c r="K16" i="162"/>
  <c r="F16" i="162"/>
  <c r="E16" i="162"/>
  <c r="D16" i="162"/>
  <c r="C16" i="162"/>
  <c r="B16" i="162"/>
  <c r="K15" i="162"/>
  <c r="F15" i="162"/>
  <c r="E15" i="162"/>
  <c r="D15" i="162"/>
  <c r="C15" i="162"/>
  <c r="B15" i="162"/>
  <c r="B11" i="162"/>
  <c r="C11" i="162"/>
  <c r="D11" i="162"/>
  <c r="E11" i="162"/>
  <c r="F11" i="162"/>
  <c r="K11" i="162"/>
  <c r="B12" i="162"/>
  <c r="C12" i="162"/>
  <c r="D12" i="162"/>
  <c r="E12" i="162"/>
  <c r="F12" i="162"/>
  <c r="K12" i="162"/>
  <c r="B13" i="162"/>
  <c r="C13" i="162"/>
  <c r="D13" i="162"/>
  <c r="E13" i="162"/>
  <c r="F13" i="162"/>
  <c r="K13" i="162"/>
  <c r="K10" i="162"/>
  <c r="F10" i="162"/>
  <c r="E10" i="162"/>
  <c r="D10" i="162"/>
  <c r="C10" i="162"/>
  <c r="B10" i="162"/>
  <c r="B9" i="162"/>
  <c r="E18" i="145"/>
  <c r="D18" i="145"/>
  <c r="C18" i="145"/>
  <c r="B18" i="145"/>
  <c r="E17" i="145"/>
  <c r="D17" i="145"/>
  <c r="C17" i="145"/>
  <c r="B17" i="145"/>
  <c r="E16" i="145"/>
  <c r="D16" i="145"/>
  <c r="C16" i="145"/>
  <c r="B16" i="145"/>
  <c r="E15" i="145"/>
  <c r="D15" i="145"/>
  <c r="C15" i="145"/>
  <c r="B15" i="145"/>
  <c r="E14" i="145"/>
  <c r="D14" i="145"/>
  <c r="C14" i="145"/>
  <c r="B14" i="145"/>
  <c r="E13" i="145"/>
  <c r="D13" i="145"/>
  <c r="C13" i="145"/>
  <c r="B13" i="145"/>
  <c r="E12" i="145"/>
  <c r="D12" i="145"/>
  <c r="C12" i="145"/>
  <c r="B12" i="145"/>
  <c r="E11" i="145"/>
  <c r="D11" i="145"/>
  <c r="C11" i="145"/>
  <c r="B11" i="145"/>
  <c r="E10" i="145"/>
  <c r="D10" i="145"/>
  <c r="C10" i="145"/>
  <c r="B10" i="145"/>
  <c r="E52" i="145"/>
  <c r="D52" i="145"/>
  <c r="C52" i="145"/>
  <c r="B52" i="145"/>
  <c r="E51" i="145"/>
  <c r="D51" i="145"/>
  <c r="C51" i="145"/>
  <c r="B51" i="145"/>
  <c r="E50" i="145"/>
  <c r="D50" i="145"/>
  <c r="C50" i="145"/>
  <c r="B50" i="145"/>
  <c r="E49" i="145"/>
  <c r="D49" i="145"/>
  <c r="C49" i="145"/>
  <c r="B49" i="145"/>
  <c r="E48" i="145"/>
  <c r="D48" i="145"/>
  <c r="C48" i="145"/>
  <c r="B48" i="145"/>
  <c r="E47" i="145"/>
  <c r="D47" i="145"/>
  <c r="C47" i="145"/>
  <c r="B47" i="145"/>
  <c r="E46" i="145"/>
  <c r="D46" i="145"/>
  <c r="C46" i="145"/>
  <c r="B46" i="145"/>
  <c r="E45" i="145"/>
  <c r="D45" i="145"/>
  <c r="C45" i="145"/>
  <c r="B45" i="145"/>
  <c r="B39" i="145"/>
  <c r="C39" i="145"/>
  <c r="D39" i="145"/>
  <c r="E39" i="145"/>
  <c r="B29" i="145"/>
  <c r="C29" i="145"/>
  <c r="D29" i="145"/>
  <c r="E29" i="145"/>
  <c r="B30" i="145"/>
  <c r="C30" i="145"/>
  <c r="D30" i="145"/>
  <c r="E30" i="145"/>
  <c r="B31" i="145"/>
  <c r="C31" i="145"/>
  <c r="D31" i="145"/>
  <c r="E31" i="145"/>
  <c r="B32" i="145"/>
  <c r="C32" i="145"/>
  <c r="D32" i="145"/>
  <c r="E32" i="145"/>
  <c r="B33" i="145"/>
  <c r="C33" i="145"/>
  <c r="D33" i="145"/>
  <c r="E33" i="145"/>
  <c r="B34" i="145"/>
  <c r="C34" i="145"/>
  <c r="D34" i="145"/>
  <c r="E34" i="145"/>
  <c r="B35" i="145"/>
  <c r="C35" i="145"/>
  <c r="D35" i="145"/>
  <c r="E35" i="145"/>
  <c r="B36" i="145"/>
  <c r="C36" i="145"/>
  <c r="D36" i="145"/>
  <c r="E36" i="145"/>
  <c r="E28" i="145"/>
  <c r="D28" i="145"/>
  <c r="C28" i="145"/>
  <c r="B28" i="145"/>
  <c r="H5" i="145"/>
  <c r="S116" i="290"/>
  <c r="O116" i="290"/>
  <c r="H116" i="290"/>
  <c r="G116" i="290"/>
  <c r="F116" i="290"/>
  <c r="E116" i="290"/>
  <c r="D116" i="290"/>
  <c r="C116" i="290"/>
  <c r="B116" i="290"/>
  <c r="S115" i="290"/>
  <c r="O115" i="290"/>
  <c r="H115" i="290"/>
  <c r="G115" i="290"/>
  <c r="F115" i="290"/>
  <c r="E115" i="290"/>
  <c r="D115" i="290"/>
  <c r="C115" i="290"/>
  <c r="B115" i="290"/>
  <c r="S114" i="290"/>
  <c r="O114" i="290"/>
  <c r="H114" i="290"/>
  <c r="G114" i="290"/>
  <c r="F114" i="290"/>
  <c r="E114" i="290"/>
  <c r="D114" i="290"/>
  <c r="C114" i="290"/>
  <c r="B114" i="290"/>
  <c r="S113" i="290"/>
  <c r="O113" i="290"/>
  <c r="H113" i="290"/>
  <c r="G113" i="290"/>
  <c r="F113" i="290"/>
  <c r="E113" i="290"/>
  <c r="D113" i="290"/>
  <c r="C113" i="290"/>
  <c r="B113" i="290"/>
  <c r="S112" i="290"/>
  <c r="O112" i="290"/>
  <c r="H112" i="290"/>
  <c r="G112" i="290"/>
  <c r="F112" i="290"/>
  <c r="E112" i="290"/>
  <c r="D112" i="290"/>
  <c r="C112" i="290"/>
  <c r="B112" i="290"/>
  <c r="S111" i="290"/>
  <c r="O111" i="290"/>
  <c r="H111" i="290"/>
  <c r="G111" i="290"/>
  <c r="F111" i="290"/>
  <c r="E111" i="290"/>
  <c r="D111" i="290"/>
  <c r="C111" i="290"/>
  <c r="B111" i="290"/>
  <c r="S110" i="290"/>
  <c r="O110" i="290"/>
  <c r="H110" i="290"/>
  <c r="G110" i="290"/>
  <c r="F110" i="290"/>
  <c r="E110" i="290"/>
  <c r="D110" i="290"/>
  <c r="C110" i="290"/>
  <c r="B110" i="290"/>
  <c r="S109" i="290"/>
  <c r="O109" i="290"/>
  <c r="H109" i="290"/>
  <c r="G109" i="290"/>
  <c r="F109" i="290"/>
  <c r="E109" i="290"/>
  <c r="D109" i="290"/>
  <c r="C109" i="290"/>
  <c r="B109" i="290"/>
  <c r="S108" i="290"/>
  <c r="O108" i="290"/>
  <c r="H108" i="290"/>
  <c r="G108" i="290"/>
  <c r="F108" i="290"/>
  <c r="E108" i="290"/>
  <c r="D108" i="290"/>
  <c r="C108" i="290"/>
  <c r="B108" i="290"/>
  <c r="S107" i="290"/>
  <c r="O107" i="290"/>
  <c r="H107" i="290"/>
  <c r="G107" i="290"/>
  <c r="F107" i="290"/>
  <c r="E107" i="290"/>
  <c r="D107" i="290"/>
  <c r="C107" i="290"/>
  <c r="B107" i="290"/>
  <c r="S106" i="290"/>
  <c r="O106" i="290"/>
  <c r="H106" i="290"/>
  <c r="G106" i="290"/>
  <c r="F106" i="290"/>
  <c r="E106" i="290"/>
  <c r="D106" i="290"/>
  <c r="C106" i="290"/>
  <c r="B106" i="290"/>
  <c r="S105" i="290"/>
  <c r="O105" i="290"/>
  <c r="H105" i="290"/>
  <c r="G105" i="290"/>
  <c r="F105" i="290"/>
  <c r="E105" i="290"/>
  <c r="D105" i="290"/>
  <c r="C105" i="290"/>
  <c r="B105" i="290"/>
  <c r="S104" i="290"/>
  <c r="O104" i="290"/>
  <c r="H104" i="290"/>
  <c r="G104" i="290"/>
  <c r="F104" i="290"/>
  <c r="E104" i="290"/>
  <c r="D104" i="290"/>
  <c r="C104" i="290"/>
  <c r="B104" i="290"/>
  <c r="S103" i="290"/>
  <c r="O103" i="290"/>
  <c r="H103" i="290"/>
  <c r="G103" i="290"/>
  <c r="F103" i="290"/>
  <c r="E103" i="290"/>
  <c r="D103" i="290"/>
  <c r="C103" i="290"/>
  <c r="B103" i="290"/>
  <c r="S102" i="290"/>
  <c r="O102" i="290"/>
  <c r="H102" i="290"/>
  <c r="G102" i="290"/>
  <c r="F102" i="290"/>
  <c r="E102" i="290"/>
  <c r="D102" i="290"/>
  <c r="C102" i="290"/>
  <c r="B102" i="290"/>
  <c r="S101" i="290"/>
  <c r="O101" i="290"/>
  <c r="H101" i="290"/>
  <c r="G101" i="290"/>
  <c r="F101" i="290"/>
  <c r="E101" i="290"/>
  <c r="D101" i="290"/>
  <c r="C101" i="290"/>
  <c r="B101" i="290"/>
  <c r="S100" i="290"/>
  <c r="O100" i="290"/>
  <c r="H100" i="290"/>
  <c r="G100" i="290"/>
  <c r="F100" i="290"/>
  <c r="E100" i="290"/>
  <c r="D100" i="290"/>
  <c r="C100" i="290"/>
  <c r="B100" i="290"/>
  <c r="S99" i="290"/>
  <c r="O99" i="290"/>
  <c r="H99" i="290"/>
  <c r="G99" i="290"/>
  <c r="F99" i="290"/>
  <c r="E99" i="290"/>
  <c r="D99" i="290"/>
  <c r="C99" i="290"/>
  <c r="B99" i="290"/>
  <c r="S98" i="290"/>
  <c r="O98" i="290"/>
  <c r="H98" i="290"/>
  <c r="G98" i="290"/>
  <c r="F98" i="290"/>
  <c r="E98" i="290"/>
  <c r="D98" i="290"/>
  <c r="C98" i="290"/>
  <c r="B98" i="290"/>
  <c r="S97" i="290"/>
  <c r="O97" i="290"/>
  <c r="H97" i="290"/>
  <c r="G97" i="290"/>
  <c r="F97" i="290"/>
  <c r="E97" i="290"/>
  <c r="D97" i="290"/>
  <c r="C97" i="290"/>
  <c r="B97" i="290"/>
  <c r="S96" i="290"/>
  <c r="O96" i="290"/>
  <c r="H96" i="290"/>
  <c r="G96" i="290"/>
  <c r="F96" i="290"/>
  <c r="E96" i="290"/>
  <c r="D96" i="290"/>
  <c r="C96" i="290"/>
  <c r="B96" i="290"/>
  <c r="S95" i="290"/>
  <c r="O95" i="290"/>
  <c r="H95" i="290"/>
  <c r="G95" i="290"/>
  <c r="F95" i="290"/>
  <c r="E95" i="290"/>
  <c r="D95" i="290"/>
  <c r="C95" i="290"/>
  <c r="B95" i="290"/>
  <c r="S94" i="290"/>
  <c r="O94" i="290"/>
  <c r="H94" i="290"/>
  <c r="G94" i="290"/>
  <c r="F94" i="290"/>
  <c r="E94" i="290"/>
  <c r="D94" i="290"/>
  <c r="C94" i="290"/>
  <c r="B94" i="290"/>
  <c r="S93" i="290"/>
  <c r="O93" i="290"/>
  <c r="H93" i="290"/>
  <c r="G93" i="290"/>
  <c r="F93" i="290"/>
  <c r="E93" i="290"/>
  <c r="D93" i="290"/>
  <c r="C93" i="290"/>
  <c r="B93" i="290"/>
  <c r="S92" i="290"/>
  <c r="O92" i="290"/>
  <c r="H92" i="290"/>
  <c r="G92" i="290"/>
  <c r="F92" i="290"/>
  <c r="E92" i="290"/>
  <c r="D92" i="290"/>
  <c r="C92" i="290"/>
  <c r="B92" i="290"/>
  <c r="S91" i="290"/>
  <c r="O91" i="290"/>
  <c r="H91" i="290"/>
  <c r="G91" i="290"/>
  <c r="F91" i="290"/>
  <c r="E91" i="290"/>
  <c r="D91" i="290"/>
  <c r="C91" i="290"/>
  <c r="B91" i="290"/>
  <c r="S90" i="290"/>
  <c r="O90" i="290"/>
  <c r="H90" i="290"/>
  <c r="G90" i="290"/>
  <c r="F90" i="290"/>
  <c r="E90" i="290"/>
  <c r="D90" i="290"/>
  <c r="C90" i="290"/>
  <c r="B90" i="290"/>
  <c r="S89" i="290"/>
  <c r="O89" i="290"/>
  <c r="H89" i="290"/>
  <c r="G89" i="290"/>
  <c r="F89" i="290"/>
  <c r="E89" i="290"/>
  <c r="D89" i="290"/>
  <c r="C89" i="290"/>
  <c r="B89" i="290"/>
  <c r="S88" i="290"/>
  <c r="O88" i="290"/>
  <c r="H88" i="290"/>
  <c r="G88" i="290"/>
  <c r="F88" i="290"/>
  <c r="E88" i="290"/>
  <c r="D88" i="290"/>
  <c r="C88" i="290"/>
  <c r="B88" i="290"/>
  <c r="S87" i="290"/>
  <c r="O87" i="290"/>
  <c r="H87" i="290"/>
  <c r="G87" i="290"/>
  <c r="F87" i="290"/>
  <c r="E87" i="290"/>
  <c r="D87" i="290"/>
  <c r="C87" i="290"/>
  <c r="B87" i="290"/>
  <c r="S86" i="290"/>
  <c r="O86" i="290"/>
  <c r="H86" i="290"/>
  <c r="G86" i="290"/>
  <c r="F86" i="290"/>
  <c r="E86" i="290"/>
  <c r="D86" i="290"/>
  <c r="C86" i="290"/>
  <c r="B86" i="290"/>
  <c r="S85" i="290"/>
  <c r="O85" i="290"/>
  <c r="H85" i="290"/>
  <c r="G85" i="290"/>
  <c r="F85" i="290"/>
  <c r="E85" i="290"/>
  <c r="D85" i="290"/>
  <c r="C85" i="290"/>
  <c r="B85" i="290"/>
  <c r="S84" i="290"/>
  <c r="O84" i="290"/>
  <c r="H84" i="290"/>
  <c r="G84" i="290"/>
  <c r="F84" i="290"/>
  <c r="E84" i="290"/>
  <c r="D84" i="290"/>
  <c r="C84" i="290"/>
  <c r="B84" i="290"/>
  <c r="S83" i="290"/>
  <c r="O83" i="290"/>
  <c r="H83" i="290"/>
  <c r="G83" i="290"/>
  <c r="F83" i="290"/>
  <c r="E83" i="290"/>
  <c r="D83" i="290"/>
  <c r="C83" i="290"/>
  <c r="B83" i="290"/>
  <c r="S82" i="290"/>
  <c r="O82" i="290"/>
  <c r="H82" i="290"/>
  <c r="G82" i="290"/>
  <c r="F82" i="290"/>
  <c r="E82" i="290"/>
  <c r="D82" i="290"/>
  <c r="C82" i="290"/>
  <c r="B82" i="290"/>
  <c r="S81" i="290"/>
  <c r="O81" i="290"/>
  <c r="H81" i="290"/>
  <c r="G81" i="290"/>
  <c r="F81" i="290"/>
  <c r="E81" i="290"/>
  <c r="D81" i="290"/>
  <c r="C81" i="290"/>
  <c r="B81" i="290"/>
  <c r="S80" i="290"/>
  <c r="O80" i="290"/>
  <c r="H80" i="290"/>
  <c r="G80" i="290"/>
  <c r="F80" i="290"/>
  <c r="E80" i="290"/>
  <c r="D80" i="290"/>
  <c r="C80" i="290"/>
  <c r="B80" i="290"/>
  <c r="S79" i="290"/>
  <c r="O79" i="290"/>
  <c r="H79" i="290"/>
  <c r="G79" i="290"/>
  <c r="F79" i="290"/>
  <c r="E79" i="290"/>
  <c r="D79" i="290"/>
  <c r="C79" i="290"/>
  <c r="B79" i="290"/>
  <c r="S78" i="290"/>
  <c r="O78" i="290"/>
  <c r="H78" i="290"/>
  <c r="G78" i="290"/>
  <c r="F78" i="290"/>
  <c r="E78" i="290"/>
  <c r="D78" i="290"/>
  <c r="C78" i="290"/>
  <c r="B78" i="290"/>
  <c r="S77" i="290"/>
  <c r="O77" i="290"/>
  <c r="H77" i="290"/>
  <c r="G77" i="290"/>
  <c r="F77" i="290"/>
  <c r="E77" i="290"/>
  <c r="D77" i="290"/>
  <c r="C77" i="290"/>
  <c r="B77" i="290"/>
  <c r="S76" i="290"/>
  <c r="O76" i="290"/>
  <c r="H76" i="290"/>
  <c r="G76" i="290"/>
  <c r="F76" i="290"/>
  <c r="E76" i="290"/>
  <c r="D76" i="290"/>
  <c r="C76" i="290"/>
  <c r="B76" i="290"/>
  <c r="S75" i="290"/>
  <c r="O75" i="290"/>
  <c r="H75" i="290"/>
  <c r="G75" i="290"/>
  <c r="F75" i="290"/>
  <c r="E75" i="290"/>
  <c r="D75" i="290"/>
  <c r="C75" i="290"/>
  <c r="B75" i="290"/>
  <c r="S74" i="290"/>
  <c r="O74" i="290"/>
  <c r="H74" i="290"/>
  <c r="G74" i="290"/>
  <c r="F74" i="290"/>
  <c r="E74" i="290"/>
  <c r="D74" i="290"/>
  <c r="C74" i="290"/>
  <c r="B74" i="290"/>
  <c r="S73" i="290"/>
  <c r="O73" i="290"/>
  <c r="H73" i="290"/>
  <c r="G73" i="290"/>
  <c r="F73" i="290"/>
  <c r="E73" i="290"/>
  <c r="D73" i="290"/>
  <c r="C73" i="290"/>
  <c r="B73" i="290"/>
  <c r="S72" i="290"/>
  <c r="O72" i="290"/>
  <c r="H72" i="290"/>
  <c r="G72" i="290"/>
  <c r="F72" i="290"/>
  <c r="E72" i="290"/>
  <c r="D72" i="290"/>
  <c r="C72" i="290"/>
  <c r="B72" i="290"/>
  <c r="S71" i="290"/>
  <c r="O71" i="290"/>
  <c r="H71" i="290"/>
  <c r="G71" i="290"/>
  <c r="F71" i="290"/>
  <c r="E71" i="290"/>
  <c r="D71" i="290"/>
  <c r="C71" i="290"/>
  <c r="B71" i="290"/>
  <c r="S70" i="290"/>
  <c r="O70" i="290"/>
  <c r="H70" i="290"/>
  <c r="G70" i="290"/>
  <c r="F70" i="290"/>
  <c r="E70" i="290"/>
  <c r="D70" i="290"/>
  <c r="C70" i="290"/>
  <c r="B70" i="290"/>
  <c r="S69" i="290"/>
  <c r="O69" i="290"/>
  <c r="H69" i="290"/>
  <c r="G69" i="290"/>
  <c r="F69" i="290"/>
  <c r="E69" i="290"/>
  <c r="D69" i="290"/>
  <c r="C69" i="290"/>
  <c r="B69" i="290"/>
  <c r="S68" i="290"/>
  <c r="O68" i="290"/>
  <c r="H68" i="290"/>
  <c r="G68" i="290"/>
  <c r="F68" i="290"/>
  <c r="E68" i="290"/>
  <c r="D68" i="290"/>
  <c r="C68" i="290"/>
  <c r="B68" i="290"/>
  <c r="S67" i="290"/>
  <c r="O67" i="290"/>
  <c r="H67" i="290"/>
  <c r="G67" i="290"/>
  <c r="F67" i="290"/>
  <c r="E67" i="290"/>
  <c r="D67" i="290"/>
  <c r="C67" i="290"/>
  <c r="B67" i="290"/>
  <c r="S66" i="290"/>
  <c r="O66" i="290"/>
  <c r="H66" i="290"/>
  <c r="G66" i="290"/>
  <c r="F66" i="290"/>
  <c r="E66" i="290"/>
  <c r="D66" i="290"/>
  <c r="C66" i="290"/>
  <c r="B66" i="290"/>
  <c r="S65" i="290"/>
  <c r="O65" i="290"/>
  <c r="H65" i="290"/>
  <c r="G65" i="290"/>
  <c r="F65" i="290"/>
  <c r="E65" i="290"/>
  <c r="D65" i="290"/>
  <c r="C65" i="290"/>
  <c r="B65" i="290"/>
  <c r="S64" i="290"/>
  <c r="O64" i="290"/>
  <c r="H64" i="290"/>
  <c r="G64" i="290"/>
  <c r="F64" i="290"/>
  <c r="E64" i="290"/>
  <c r="D64" i="290"/>
  <c r="C64" i="290"/>
  <c r="B64" i="290"/>
  <c r="S63" i="290"/>
  <c r="O63" i="290"/>
  <c r="H63" i="290"/>
  <c r="G63" i="290"/>
  <c r="F63" i="290"/>
  <c r="E63" i="290"/>
  <c r="D63" i="290"/>
  <c r="C63" i="290"/>
  <c r="B63" i="290"/>
  <c r="S62" i="290"/>
  <c r="O62" i="290"/>
  <c r="H62" i="290"/>
  <c r="G62" i="290"/>
  <c r="F62" i="290"/>
  <c r="E62" i="290"/>
  <c r="D62" i="290"/>
  <c r="C62" i="290"/>
  <c r="B62" i="290"/>
  <c r="S61" i="290"/>
  <c r="O61" i="290"/>
  <c r="H61" i="290"/>
  <c r="G61" i="290"/>
  <c r="F61" i="290"/>
  <c r="E61" i="290"/>
  <c r="D61" i="290"/>
  <c r="C61" i="290"/>
  <c r="B61" i="290"/>
  <c r="S60" i="290"/>
  <c r="O60" i="290"/>
  <c r="H60" i="290"/>
  <c r="G60" i="290"/>
  <c r="F60" i="290"/>
  <c r="E60" i="290"/>
  <c r="D60" i="290"/>
  <c r="C60" i="290"/>
  <c r="B60" i="290"/>
  <c r="S59" i="290"/>
  <c r="O59" i="290"/>
  <c r="H59" i="290"/>
  <c r="G59" i="290"/>
  <c r="F59" i="290"/>
  <c r="E59" i="290"/>
  <c r="D59" i="290"/>
  <c r="C59" i="290"/>
  <c r="B59" i="290"/>
  <c r="S58" i="290"/>
  <c r="O58" i="290"/>
  <c r="H58" i="290"/>
  <c r="G58" i="290"/>
  <c r="F58" i="290"/>
  <c r="E58" i="290"/>
  <c r="D58" i="290"/>
  <c r="C58" i="290"/>
  <c r="B58" i="290"/>
  <c r="S57" i="290"/>
  <c r="O57" i="290"/>
  <c r="H57" i="290"/>
  <c r="G57" i="290"/>
  <c r="F57" i="290"/>
  <c r="E57" i="290"/>
  <c r="D57" i="290"/>
  <c r="C57" i="290"/>
  <c r="B57" i="290"/>
  <c r="S56" i="290"/>
  <c r="O56" i="290"/>
  <c r="H56" i="290"/>
  <c r="G56" i="290"/>
  <c r="F56" i="290"/>
  <c r="E56" i="290"/>
  <c r="D56" i="290"/>
  <c r="C56" i="290"/>
  <c r="B56" i="290"/>
  <c r="S55" i="290"/>
  <c r="O55" i="290"/>
  <c r="H55" i="290"/>
  <c r="G55" i="290"/>
  <c r="F55" i="290"/>
  <c r="E55" i="290"/>
  <c r="D55" i="290"/>
  <c r="C55" i="290"/>
  <c r="B55" i="290"/>
  <c r="S54" i="290"/>
  <c r="O54" i="290"/>
  <c r="H54" i="290"/>
  <c r="G54" i="290"/>
  <c r="F54" i="290"/>
  <c r="E54" i="290"/>
  <c r="D54" i="290"/>
  <c r="C54" i="290"/>
  <c r="B54" i="290"/>
  <c r="S53" i="290"/>
  <c r="O53" i="290"/>
  <c r="H53" i="290"/>
  <c r="G53" i="290"/>
  <c r="F53" i="290"/>
  <c r="E53" i="290"/>
  <c r="D53" i="290"/>
  <c r="C53" i="290"/>
  <c r="B53" i="290"/>
  <c r="S52" i="290"/>
  <c r="O52" i="290"/>
  <c r="H52" i="290"/>
  <c r="G52" i="290"/>
  <c r="F52" i="290"/>
  <c r="E52" i="290"/>
  <c r="D52" i="290"/>
  <c r="C52" i="290"/>
  <c r="B52" i="290"/>
  <c r="S51" i="290"/>
  <c r="O51" i="290"/>
  <c r="H51" i="290"/>
  <c r="G51" i="290"/>
  <c r="F51" i="290"/>
  <c r="E51" i="290"/>
  <c r="D51" i="290"/>
  <c r="C51" i="290"/>
  <c r="B51" i="290"/>
  <c r="S50" i="290"/>
  <c r="O50" i="290"/>
  <c r="H50" i="290"/>
  <c r="G50" i="290"/>
  <c r="F50" i="290"/>
  <c r="E50" i="290"/>
  <c r="D50" i="290"/>
  <c r="C50" i="290"/>
  <c r="B50" i="290"/>
  <c r="S49" i="290"/>
  <c r="O49" i="290"/>
  <c r="H49" i="290"/>
  <c r="G49" i="290"/>
  <c r="F49" i="290"/>
  <c r="E49" i="290"/>
  <c r="D49" i="290"/>
  <c r="C49" i="290"/>
  <c r="B49" i="290"/>
  <c r="S48" i="290"/>
  <c r="O48" i="290"/>
  <c r="H48" i="290"/>
  <c r="G48" i="290"/>
  <c r="F48" i="290"/>
  <c r="E48" i="290"/>
  <c r="D48" i="290"/>
  <c r="C48" i="290"/>
  <c r="B48" i="290"/>
  <c r="S47" i="290"/>
  <c r="O47" i="290"/>
  <c r="H47" i="290"/>
  <c r="G47" i="290"/>
  <c r="F47" i="290"/>
  <c r="E47" i="290"/>
  <c r="D47" i="290"/>
  <c r="C47" i="290"/>
  <c r="B47" i="290"/>
  <c r="S46" i="290"/>
  <c r="O46" i="290"/>
  <c r="H46" i="290"/>
  <c r="G46" i="290"/>
  <c r="F46" i="290"/>
  <c r="E46" i="290"/>
  <c r="D46" i="290"/>
  <c r="C46" i="290"/>
  <c r="B46" i="290"/>
  <c r="S42" i="290"/>
  <c r="O42" i="290"/>
  <c r="H42" i="290"/>
  <c r="G42" i="290"/>
  <c r="F42" i="290"/>
  <c r="E42" i="290"/>
  <c r="D42" i="290"/>
  <c r="C42" i="290"/>
  <c r="B42" i="290"/>
  <c r="S40" i="290"/>
  <c r="O40" i="290"/>
  <c r="H40" i="290"/>
  <c r="G40" i="290"/>
  <c r="F40" i="290"/>
  <c r="E40" i="290"/>
  <c r="D40" i="290"/>
  <c r="C40" i="290"/>
  <c r="B40" i="290"/>
  <c r="S41" i="290"/>
  <c r="O41" i="290"/>
  <c r="H41" i="290"/>
  <c r="G41" i="290"/>
  <c r="F41" i="290"/>
  <c r="E41" i="290"/>
  <c r="D41" i="290"/>
  <c r="C41" i="290"/>
  <c r="B41" i="290"/>
  <c r="S38" i="290"/>
  <c r="O38" i="290"/>
  <c r="H38" i="290"/>
  <c r="G38" i="290"/>
  <c r="F38" i="290"/>
  <c r="E38" i="290"/>
  <c r="D38" i="290"/>
  <c r="C38" i="290"/>
  <c r="B38" i="290"/>
  <c r="S36" i="290"/>
  <c r="O36" i="290"/>
  <c r="G36" i="290"/>
  <c r="F36" i="290"/>
  <c r="E36" i="290"/>
  <c r="D36" i="290"/>
  <c r="C36" i="290"/>
  <c r="B36" i="290"/>
  <c r="S35" i="290"/>
  <c r="O35" i="290"/>
  <c r="H35" i="290"/>
  <c r="G35" i="290"/>
  <c r="F35" i="290"/>
  <c r="E35" i="290"/>
  <c r="D35" i="290"/>
  <c r="C35" i="290"/>
  <c r="B35" i="290"/>
  <c r="S37" i="290"/>
  <c r="O37" i="290"/>
  <c r="H37" i="290"/>
  <c r="G37" i="290"/>
  <c r="F37" i="290"/>
  <c r="E37" i="290"/>
  <c r="D37" i="290"/>
  <c r="C37" i="290"/>
  <c r="B37" i="290"/>
  <c r="S45" i="290"/>
  <c r="H45" i="290"/>
  <c r="G45" i="290"/>
  <c r="F45" i="290"/>
  <c r="E45" i="290"/>
  <c r="D45" i="290"/>
  <c r="C45" i="290"/>
  <c r="B45" i="290"/>
  <c r="S44" i="290"/>
  <c r="H44" i="290"/>
  <c r="G44" i="290"/>
  <c r="F44" i="290"/>
  <c r="E44" i="290"/>
  <c r="D44" i="290"/>
  <c r="C44" i="290"/>
  <c r="B44" i="290"/>
  <c r="S39" i="290"/>
  <c r="H39" i="290"/>
  <c r="G39" i="290"/>
  <c r="F39" i="290"/>
  <c r="E39" i="290"/>
  <c r="D39" i="290"/>
  <c r="C39" i="290"/>
  <c r="B39" i="290"/>
  <c r="S43" i="290"/>
  <c r="H43" i="290"/>
  <c r="G43" i="290"/>
  <c r="F43" i="290"/>
  <c r="E43" i="290"/>
  <c r="D43" i="290"/>
  <c r="C43" i="290"/>
  <c r="B43" i="290"/>
  <c r="S22" i="290"/>
  <c r="O22" i="290"/>
  <c r="H22" i="290"/>
  <c r="G22" i="290"/>
  <c r="F22" i="290"/>
  <c r="E22" i="290"/>
  <c r="D22" i="290"/>
  <c r="C22" i="290"/>
  <c r="B22" i="290"/>
  <c r="S13" i="290"/>
  <c r="O13" i="290"/>
  <c r="H13" i="290"/>
  <c r="G13" i="290"/>
  <c r="F13" i="290"/>
  <c r="E13" i="290"/>
  <c r="D13" i="290"/>
  <c r="C13" i="290"/>
  <c r="B13" i="290"/>
  <c r="S11" i="290"/>
  <c r="O11" i="290"/>
  <c r="H11" i="290"/>
  <c r="G11" i="290"/>
  <c r="F11" i="290"/>
  <c r="E11" i="290"/>
  <c r="D11" i="290"/>
  <c r="C11" i="290"/>
  <c r="B11" i="290"/>
  <c r="S25" i="290"/>
  <c r="O25" i="290"/>
  <c r="H25" i="290"/>
  <c r="G25" i="290"/>
  <c r="F25" i="290"/>
  <c r="E25" i="290"/>
  <c r="D25" i="290"/>
  <c r="C25" i="290"/>
  <c r="B25" i="290"/>
  <c r="S20" i="290"/>
  <c r="O20" i="290"/>
  <c r="H20" i="290"/>
  <c r="G20" i="290"/>
  <c r="F20" i="290"/>
  <c r="E20" i="290"/>
  <c r="D20" i="290"/>
  <c r="C20" i="290"/>
  <c r="B20" i="290"/>
  <c r="S14" i="290"/>
  <c r="O14" i="290"/>
  <c r="H14" i="290"/>
  <c r="G14" i="290"/>
  <c r="F14" i="290"/>
  <c r="E14" i="290"/>
  <c r="D14" i="290"/>
  <c r="C14" i="290"/>
  <c r="B14" i="290"/>
  <c r="S26" i="290"/>
  <c r="O26" i="290"/>
  <c r="H26" i="290"/>
  <c r="G26" i="290"/>
  <c r="F26" i="290"/>
  <c r="E26" i="290"/>
  <c r="D26" i="290"/>
  <c r="C26" i="290"/>
  <c r="B26" i="290"/>
  <c r="S23" i="290"/>
  <c r="O23" i="290"/>
  <c r="H23" i="290"/>
  <c r="G23" i="290"/>
  <c r="F23" i="290"/>
  <c r="E23" i="290"/>
  <c r="D23" i="290"/>
  <c r="C23" i="290"/>
  <c r="B23" i="290"/>
  <c r="S12" i="290"/>
  <c r="O12" i="290"/>
  <c r="H12" i="290"/>
  <c r="G12" i="290"/>
  <c r="F12" i="290"/>
  <c r="E12" i="290"/>
  <c r="D12" i="290"/>
  <c r="C12" i="290"/>
  <c r="B12" i="290"/>
  <c r="S30" i="290"/>
  <c r="H30" i="290"/>
  <c r="G30" i="290"/>
  <c r="F30" i="290"/>
  <c r="E30" i="290"/>
  <c r="D30" i="290"/>
  <c r="C30" i="290"/>
  <c r="B30" i="290"/>
  <c r="S28" i="290"/>
  <c r="O28" i="290"/>
  <c r="H28" i="290"/>
  <c r="G28" i="290"/>
  <c r="F28" i="290"/>
  <c r="E28" i="290"/>
  <c r="D28" i="290"/>
  <c r="C28" i="290"/>
  <c r="B28" i="290"/>
  <c r="S32" i="290"/>
  <c r="H32" i="290"/>
  <c r="G32" i="290"/>
  <c r="F32" i="290"/>
  <c r="E32" i="290"/>
  <c r="D32" i="290"/>
  <c r="C32" i="290"/>
  <c r="B32" i="290"/>
  <c r="S15" i="290"/>
  <c r="O15" i="290"/>
  <c r="H15" i="290"/>
  <c r="G15" i="290"/>
  <c r="F15" i="290"/>
  <c r="E15" i="290"/>
  <c r="D15" i="290"/>
  <c r="C15" i="290"/>
  <c r="B15" i="290"/>
  <c r="S24" i="290"/>
  <c r="O24" i="290"/>
  <c r="H24" i="290"/>
  <c r="G24" i="290"/>
  <c r="F24" i="290"/>
  <c r="E24" i="290"/>
  <c r="D24" i="290"/>
  <c r="C24" i="290"/>
  <c r="B24" i="290"/>
  <c r="S31" i="290"/>
  <c r="H31" i="290"/>
  <c r="G31" i="290"/>
  <c r="F31" i="290"/>
  <c r="E31" i="290"/>
  <c r="D31" i="290"/>
  <c r="C31" i="290"/>
  <c r="B31" i="290"/>
  <c r="S16" i="290"/>
  <c r="O16" i="290"/>
  <c r="H16" i="290"/>
  <c r="G16" i="290"/>
  <c r="F16" i="290"/>
  <c r="E16" i="290"/>
  <c r="D16" i="290"/>
  <c r="C16" i="290"/>
  <c r="B16" i="290"/>
  <c r="S17" i="290"/>
  <c r="O17" i="290"/>
  <c r="H17" i="290"/>
  <c r="G17" i="290"/>
  <c r="F17" i="290"/>
  <c r="E17" i="290"/>
  <c r="D17" i="290"/>
  <c r="C17" i="290"/>
  <c r="B17" i="290"/>
  <c r="S21" i="290"/>
  <c r="O21" i="290"/>
  <c r="H21" i="290"/>
  <c r="G21" i="290"/>
  <c r="F21" i="290"/>
  <c r="E21" i="290"/>
  <c r="D21" i="290"/>
  <c r="C21" i="290"/>
  <c r="B21" i="290"/>
  <c r="B10" i="290"/>
  <c r="S8" i="290"/>
  <c r="A4" i="290"/>
  <c r="A2" i="290"/>
  <c r="A1" i="290"/>
  <c r="B27" i="288"/>
  <c r="C27" i="288"/>
  <c r="D27" i="288"/>
  <c r="E27" i="288"/>
  <c r="F27" i="288"/>
  <c r="G27" i="288"/>
  <c r="H27" i="288"/>
  <c r="M27" i="288"/>
  <c r="B26" i="288"/>
  <c r="C26" i="288"/>
  <c r="D26" i="288"/>
  <c r="E26" i="288"/>
  <c r="F26" i="288"/>
  <c r="G26" i="288"/>
  <c r="H26" i="288"/>
  <c r="M26" i="288"/>
  <c r="B11" i="288"/>
  <c r="C11" i="288"/>
  <c r="D11" i="288"/>
  <c r="E11" i="288"/>
  <c r="F11" i="288"/>
  <c r="G11" i="288"/>
  <c r="H11" i="288"/>
  <c r="M11" i="288"/>
  <c r="M12" i="288"/>
  <c r="H12" i="288"/>
  <c r="G12" i="288"/>
  <c r="F12" i="288"/>
  <c r="E12" i="288"/>
  <c r="D12" i="288"/>
  <c r="C12" i="288"/>
  <c r="B12" i="288"/>
  <c r="M28" i="288"/>
  <c r="H28" i="288"/>
  <c r="G28" i="288"/>
  <c r="F28" i="288"/>
  <c r="E28" i="288"/>
  <c r="D28" i="288"/>
  <c r="C28" i="288"/>
  <c r="B28" i="288"/>
  <c r="M16" i="288"/>
  <c r="H16" i="288"/>
  <c r="G16" i="288"/>
  <c r="F16" i="288"/>
  <c r="E16" i="288"/>
  <c r="D16" i="288"/>
  <c r="C16" i="288"/>
  <c r="M13" i="288"/>
  <c r="H13" i="288"/>
  <c r="G13" i="288"/>
  <c r="F13" i="288"/>
  <c r="E13" i="288"/>
  <c r="D13" i="288"/>
  <c r="C13" i="288"/>
  <c r="M33" i="288"/>
  <c r="H33" i="288"/>
  <c r="G33" i="288"/>
  <c r="F33" i="288"/>
  <c r="E33" i="288"/>
  <c r="D33" i="288"/>
  <c r="C33" i="288"/>
  <c r="M15" i="288"/>
  <c r="H15" i="288"/>
  <c r="G15" i="288"/>
  <c r="F15" i="288"/>
  <c r="E15" i="288"/>
  <c r="D15" i="288"/>
  <c r="C15" i="288"/>
  <c r="M19" i="288"/>
  <c r="H19" i="288"/>
  <c r="G19" i="288"/>
  <c r="F19" i="288"/>
  <c r="E19" i="288"/>
  <c r="D19" i="288"/>
  <c r="C19" i="288"/>
  <c r="M17" i="288"/>
  <c r="H17" i="288"/>
  <c r="G17" i="288"/>
  <c r="F17" i="288"/>
  <c r="E17" i="288"/>
  <c r="D17" i="288"/>
  <c r="C17" i="288"/>
  <c r="M22" i="288"/>
  <c r="H22" i="288"/>
  <c r="G22" i="288"/>
  <c r="F22" i="288"/>
  <c r="E22" i="288"/>
  <c r="D22" i="288"/>
  <c r="C22" i="288"/>
  <c r="M18" i="288"/>
  <c r="H18" i="288"/>
  <c r="G18" i="288"/>
  <c r="F18" i="288"/>
  <c r="E18" i="288"/>
  <c r="D18" i="288"/>
  <c r="C18" i="288"/>
  <c r="B18" i="288"/>
  <c r="M29" i="288"/>
  <c r="H29" i="288"/>
  <c r="G29" i="288"/>
  <c r="F29" i="288"/>
  <c r="E29" i="288"/>
  <c r="D29" i="288"/>
  <c r="C29" i="288"/>
  <c r="B29" i="288"/>
  <c r="M24" i="288"/>
  <c r="H24" i="288"/>
  <c r="G24" i="288"/>
  <c r="F24" i="288"/>
  <c r="E24" i="288"/>
  <c r="D24" i="288"/>
  <c r="C24" i="288"/>
  <c r="B24" i="288"/>
  <c r="M31" i="288"/>
  <c r="H31" i="288"/>
  <c r="G31" i="288"/>
  <c r="F31" i="288"/>
  <c r="E31" i="288"/>
  <c r="D31" i="288"/>
  <c r="C31" i="288"/>
  <c r="B31" i="288"/>
  <c r="M25" i="288"/>
  <c r="H25" i="288"/>
  <c r="G25" i="288"/>
  <c r="F25" i="288"/>
  <c r="E25" i="288"/>
  <c r="D25" i="288"/>
  <c r="C25" i="288"/>
  <c r="B25" i="288"/>
  <c r="M32" i="288"/>
  <c r="H32" i="288"/>
  <c r="G32" i="288"/>
  <c r="F32" i="288"/>
  <c r="E32" i="288"/>
  <c r="D32" i="288"/>
  <c r="C32" i="288"/>
  <c r="B32" i="288"/>
  <c r="M36" i="288"/>
  <c r="H36" i="288"/>
  <c r="G36" i="288"/>
  <c r="F36" i="288"/>
  <c r="E36" i="288"/>
  <c r="D36" i="288"/>
  <c r="C36" i="288"/>
  <c r="B36" i="288"/>
  <c r="M21" i="288"/>
  <c r="H21" i="288"/>
  <c r="G21" i="288"/>
  <c r="F21" i="288"/>
  <c r="E21" i="288"/>
  <c r="D21" i="288"/>
  <c r="C21" i="288"/>
  <c r="B21" i="288"/>
  <c r="M23" i="288"/>
  <c r="H23" i="288"/>
  <c r="G23" i="288"/>
  <c r="F23" i="288"/>
  <c r="E23" i="288"/>
  <c r="D23" i="288"/>
  <c r="C23" i="288"/>
  <c r="B23" i="288"/>
  <c r="M34" i="288"/>
  <c r="H34" i="288"/>
  <c r="G34" i="288"/>
  <c r="F34" i="288"/>
  <c r="E34" i="288"/>
  <c r="D34" i="288"/>
  <c r="C34" i="288"/>
  <c r="B34" i="288"/>
  <c r="M20" i="288"/>
  <c r="H20" i="288"/>
  <c r="G20" i="288"/>
  <c r="F20" i="288"/>
  <c r="E20" i="288"/>
  <c r="D20" i="288"/>
  <c r="C20" i="288"/>
  <c r="B20" i="288"/>
  <c r="M35" i="288"/>
  <c r="H35" i="288"/>
  <c r="G35" i="288"/>
  <c r="F35" i="288"/>
  <c r="E35" i="288"/>
  <c r="D35" i="288"/>
  <c r="C35" i="288"/>
  <c r="B35" i="288"/>
  <c r="M8" i="288"/>
  <c r="A4" i="288"/>
  <c r="A2" i="288"/>
  <c r="A1" i="288"/>
  <c r="E111" i="146"/>
  <c r="D111" i="146"/>
  <c r="C111" i="146"/>
  <c r="B111" i="146"/>
  <c r="E110" i="146"/>
  <c r="D110" i="146"/>
  <c r="C110" i="146"/>
  <c r="B110" i="146"/>
  <c r="E109" i="146"/>
  <c r="D109" i="146"/>
  <c r="C109" i="146"/>
  <c r="B109" i="146"/>
  <c r="E108" i="146"/>
  <c r="D108" i="146"/>
  <c r="C108" i="146"/>
  <c r="B108" i="146"/>
  <c r="E107" i="146"/>
  <c r="D107" i="146"/>
  <c r="C107" i="146"/>
  <c r="B107" i="146"/>
  <c r="B28" i="146"/>
  <c r="C28" i="146"/>
  <c r="D28" i="146"/>
  <c r="E28" i="146"/>
  <c r="L24" i="281"/>
  <c r="F24" i="281"/>
  <c r="E24" i="281"/>
  <c r="D24" i="281"/>
  <c r="C24" i="281"/>
  <c r="B24" i="281"/>
  <c r="L23" i="281"/>
  <c r="F23" i="281"/>
  <c r="E23" i="281"/>
  <c r="D23" i="281"/>
  <c r="C23" i="281"/>
  <c r="B23" i="281"/>
  <c r="L22" i="281"/>
  <c r="F22" i="281"/>
  <c r="E22" i="281"/>
  <c r="D22" i="281"/>
  <c r="C22" i="281"/>
  <c r="B22" i="281"/>
  <c r="L21" i="281"/>
  <c r="F21" i="281"/>
  <c r="E21" i="281"/>
  <c r="D21" i="281"/>
  <c r="C21" i="281"/>
  <c r="B21" i="281"/>
  <c r="L20" i="281"/>
  <c r="F20" i="281"/>
  <c r="E20" i="281"/>
  <c r="D20" i="281"/>
  <c r="C20" i="281"/>
  <c r="B20" i="281"/>
  <c r="L18" i="281"/>
  <c r="F18" i="281"/>
  <c r="E18" i="281"/>
  <c r="D18" i="281"/>
  <c r="C18" i="281"/>
  <c r="B18" i="281"/>
  <c r="L17" i="281"/>
  <c r="F17" i="281"/>
  <c r="E17" i="281"/>
  <c r="D17" i="281"/>
  <c r="C17" i="281"/>
  <c r="B17" i="281"/>
  <c r="L16" i="281"/>
  <c r="F16" i="281"/>
  <c r="E16" i="281"/>
  <c r="D16" i="281"/>
  <c r="C16" i="281"/>
  <c r="B16" i="281"/>
  <c r="L15" i="281"/>
  <c r="F15" i="281"/>
  <c r="E15" i="281"/>
  <c r="D15" i="281"/>
  <c r="C15" i="281"/>
  <c r="B15" i="281"/>
  <c r="L12" i="281"/>
  <c r="F12" i="281"/>
  <c r="E12" i="281"/>
  <c r="D12" i="281"/>
  <c r="C12" i="281"/>
  <c r="B12" i="281"/>
  <c r="L11" i="281"/>
  <c r="F11" i="281"/>
  <c r="E11" i="281"/>
  <c r="D11" i="281"/>
  <c r="C11" i="281"/>
  <c r="B11" i="281"/>
  <c r="L13" i="281"/>
  <c r="F13" i="281"/>
  <c r="E13" i="281"/>
  <c r="D13" i="281"/>
  <c r="C13" i="281"/>
  <c r="B13" i="281"/>
  <c r="L14" i="281"/>
  <c r="F14" i="281"/>
  <c r="E14" i="281"/>
  <c r="D14" i="281"/>
  <c r="C14" i="281"/>
  <c r="B14" i="281"/>
  <c r="H8" i="281"/>
  <c r="A3" i="281"/>
  <c r="A2" i="281"/>
  <c r="A1" i="281"/>
  <c r="M58" i="279"/>
  <c r="H58" i="279"/>
  <c r="G58" i="279"/>
  <c r="F58" i="279"/>
  <c r="E58" i="279"/>
  <c r="D58" i="279"/>
  <c r="C58" i="279"/>
  <c r="B58" i="279"/>
  <c r="M57" i="279"/>
  <c r="H57" i="279"/>
  <c r="G57" i="279"/>
  <c r="F57" i="279"/>
  <c r="E57" i="279"/>
  <c r="D57" i="279"/>
  <c r="C57" i="279"/>
  <c r="B57" i="279"/>
  <c r="M56" i="279"/>
  <c r="H56" i="279"/>
  <c r="G56" i="279"/>
  <c r="F56" i="279"/>
  <c r="E56" i="279"/>
  <c r="D56" i="279"/>
  <c r="C56" i="279"/>
  <c r="B56" i="279"/>
  <c r="M55" i="279"/>
  <c r="H55" i="279"/>
  <c r="G55" i="279"/>
  <c r="F55" i="279"/>
  <c r="E55" i="279"/>
  <c r="D55" i="279"/>
  <c r="C55" i="279"/>
  <c r="B55" i="279"/>
  <c r="M54" i="279"/>
  <c r="H54" i="279"/>
  <c r="G54" i="279"/>
  <c r="F54" i="279"/>
  <c r="E54" i="279"/>
  <c r="D54" i="279"/>
  <c r="C54" i="279"/>
  <c r="B54" i="279"/>
  <c r="M53" i="279"/>
  <c r="H53" i="279"/>
  <c r="G53" i="279"/>
  <c r="F53" i="279"/>
  <c r="E53" i="279"/>
  <c r="D53" i="279"/>
  <c r="C53" i="279"/>
  <c r="B53" i="279"/>
  <c r="M52" i="279"/>
  <c r="H52" i="279"/>
  <c r="G52" i="279"/>
  <c r="F52" i="279"/>
  <c r="E52" i="279"/>
  <c r="D52" i="279"/>
  <c r="C52" i="279"/>
  <c r="B52" i="279"/>
  <c r="M51" i="279"/>
  <c r="H51" i="279"/>
  <c r="G51" i="279"/>
  <c r="F51" i="279"/>
  <c r="E51" i="279"/>
  <c r="D51" i="279"/>
  <c r="C51" i="279"/>
  <c r="B51" i="279"/>
  <c r="M50" i="279"/>
  <c r="H50" i="279"/>
  <c r="G50" i="279"/>
  <c r="F50" i="279"/>
  <c r="E50" i="279"/>
  <c r="D50" i="279"/>
  <c r="C50" i="279"/>
  <c r="B50" i="279"/>
  <c r="M49" i="279"/>
  <c r="H49" i="279"/>
  <c r="G49" i="279"/>
  <c r="F49" i="279"/>
  <c r="E49" i="279"/>
  <c r="D49" i="279"/>
  <c r="C49" i="279"/>
  <c r="B49" i="279"/>
  <c r="M48" i="279"/>
  <c r="H48" i="279"/>
  <c r="G48" i="279"/>
  <c r="F48" i="279"/>
  <c r="E48" i="279"/>
  <c r="D48" i="279"/>
  <c r="C48" i="279"/>
  <c r="B48" i="279"/>
  <c r="M47" i="279"/>
  <c r="H47" i="279"/>
  <c r="G47" i="279"/>
  <c r="F47" i="279"/>
  <c r="E47" i="279"/>
  <c r="D47" i="279"/>
  <c r="C47" i="279"/>
  <c r="B47" i="279"/>
  <c r="M46" i="279"/>
  <c r="H46" i="279"/>
  <c r="G46" i="279"/>
  <c r="F46" i="279"/>
  <c r="E46" i="279"/>
  <c r="D46" i="279"/>
  <c r="C46" i="279"/>
  <c r="B46" i="279"/>
  <c r="M45" i="279"/>
  <c r="H45" i="279"/>
  <c r="G45" i="279"/>
  <c r="F45" i="279"/>
  <c r="E45" i="279"/>
  <c r="D45" i="279"/>
  <c r="C45" i="279"/>
  <c r="B45" i="279"/>
  <c r="M44" i="279"/>
  <c r="H44" i="279"/>
  <c r="G44" i="279"/>
  <c r="F44" i="279"/>
  <c r="E44" i="279"/>
  <c r="D44" i="279"/>
  <c r="C44" i="279"/>
  <c r="B44" i="279"/>
  <c r="M43" i="279"/>
  <c r="H43" i="279"/>
  <c r="G43" i="279"/>
  <c r="F43" i="279"/>
  <c r="E43" i="279"/>
  <c r="D43" i="279"/>
  <c r="C43" i="279"/>
  <c r="B43" i="279"/>
  <c r="M42" i="279"/>
  <c r="H42" i="279"/>
  <c r="G42" i="279"/>
  <c r="F42" i="279"/>
  <c r="E42" i="279"/>
  <c r="D42" i="279"/>
  <c r="C42" i="279"/>
  <c r="B42" i="279"/>
  <c r="M41" i="279"/>
  <c r="H41" i="279"/>
  <c r="G41" i="279"/>
  <c r="F41" i="279"/>
  <c r="E41" i="279"/>
  <c r="D41" i="279"/>
  <c r="C41" i="279"/>
  <c r="B41" i="279"/>
  <c r="M40" i="279"/>
  <c r="H40" i="279"/>
  <c r="G40" i="279"/>
  <c r="F40" i="279"/>
  <c r="E40" i="279"/>
  <c r="D40" i="279"/>
  <c r="C40" i="279"/>
  <c r="B40" i="279"/>
  <c r="M39" i="279"/>
  <c r="H39" i="279"/>
  <c r="G39" i="279"/>
  <c r="F39" i="279"/>
  <c r="E39" i="279"/>
  <c r="D39" i="279"/>
  <c r="C39" i="279"/>
  <c r="B39" i="279"/>
  <c r="M32" i="279"/>
  <c r="H32" i="279"/>
  <c r="G32" i="279"/>
  <c r="F32" i="279"/>
  <c r="E32" i="279"/>
  <c r="D32" i="279"/>
  <c r="C32" i="279"/>
  <c r="B32" i="279"/>
  <c r="M30" i="279"/>
  <c r="H30" i="279"/>
  <c r="G30" i="279"/>
  <c r="F30" i="279"/>
  <c r="E30" i="279"/>
  <c r="D30" i="279"/>
  <c r="C30" i="279"/>
  <c r="B30" i="279"/>
  <c r="M27" i="279"/>
  <c r="H27" i="279"/>
  <c r="G27" i="279"/>
  <c r="F27" i="279"/>
  <c r="E27" i="279"/>
  <c r="D27" i="279"/>
  <c r="C27" i="279"/>
  <c r="B27" i="279"/>
  <c r="M25" i="279"/>
  <c r="H25" i="279"/>
  <c r="G25" i="279"/>
  <c r="F25" i="279"/>
  <c r="E25" i="279"/>
  <c r="D25" i="279"/>
  <c r="C25" i="279"/>
  <c r="B25" i="279"/>
  <c r="M23" i="279"/>
  <c r="H23" i="279"/>
  <c r="G23" i="279"/>
  <c r="F23" i="279"/>
  <c r="E23" i="279"/>
  <c r="D23" i="279"/>
  <c r="C23" i="279"/>
  <c r="B23" i="279"/>
  <c r="M28" i="279"/>
  <c r="H28" i="279"/>
  <c r="G28" i="279"/>
  <c r="F28" i="279"/>
  <c r="E28" i="279"/>
  <c r="D28" i="279"/>
  <c r="C28" i="279"/>
  <c r="B28" i="279"/>
  <c r="M24" i="279"/>
  <c r="H24" i="279"/>
  <c r="G24" i="279"/>
  <c r="F24" i="279"/>
  <c r="E24" i="279"/>
  <c r="D24" i="279"/>
  <c r="C24" i="279"/>
  <c r="B24" i="279"/>
  <c r="M26" i="279"/>
  <c r="H26" i="279"/>
  <c r="G26" i="279"/>
  <c r="F26" i="279"/>
  <c r="E26" i="279"/>
  <c r="D26" i="279"/>
  <c r="C26" i="279"/>
  <c r="B26" i="279"/>
  <c r="M29" i="279"/>
  <c r="H29" i="279"/>
  <c r="G29" i="279"/>
  <c r="F29" i="279"/>
  <c r="E29" i="279"/>
  <c r="D29" i="279"/>
  <c r="C29" i="279"/>
  <c r="B29" i="279"/>
  <c r="M33" i="279"/>
  <c r="H33" i="279"/>
  <c r="G33" i="279"/>
  <c r="F33" i="279"/>
  <c r="E33" i="279"/>
  <c r="D33" i="279"/>
  <c r="C33" i="279"/>
  <c r="B33" i="279"/>
  <c r="M20" i="279"/>
  <c r="H20" i="279"/>
  <c r="G20" i="279"/>
  <c r="F20" i="279"/>
  <c r="E20" i="279"/>
  <c r="D20" i="279"/>
  <c r="C20" i="279"/>
  <c r="B20" i="279"/>
  <c r="M14" i="279"/>
  <c r="H14" i="279"/>
  <c r="G14" i="279"/>
  <c r="F14" i="279"/>
  <c r="E14" i="279"/>
  <c r="D14" i="279"/>
  <c r="C14" i="279"/>
  <c r="B14" i="279"/>
  <c r="M17" i="279"/>
  <c r="H17" i="279"/>
  <c r="G17" i="279"/>
  <c r="F17" i="279"/>
  <c r="E17" i="279"/>
  <c r="D17" i="279"/>
  <c r="C17" i="279"/>
  <c r="B17" i="279"/>
  <c r="M12" i="279"/>
  <c r="H12" i="279"/>
  <c r="G12" i="279"/>
  <c r="F12" i="279"/>
  <c r="E12" i="279"/>
  <c r="D12" i="279"/>
  <c r="C12" i="279"/>
  <c r="B12" i="279"/>
  <c r="M13" i="279"/>
  <c r="H13" i="279"/>
  <c r="G13" i="279"/>
  <c r="F13" i="279"/>
  <c r="E13" i="279"/>
  <c r="D13" i="279"/>
  <c r="C13" i="279"/>
  <c r="B13" i="279"/>
  <c r="M18" i="279"/>
  <c r="H18" i="279"/>
  <c r="G18" i="279"/>
  <c r="F18" i="279"/>
  <c r="E18" i="279"/>
  <c r="D18" i="279"/>
  <c r="C18" i="279"/>
  <c r="B18" i="279"/>
  <c r="M21" i="279"/>
  <c r="H21" i="279"/>
  <c r="G21" i="279"/>
  <c r="F21" i="279"/>
  <c r="E21" i="279"/>
  <c r="D21" i="279"/>
  <c r="C21" i="279"/>
  <c r="B21" i="279"/>
  <c r="M16" i="279"/>
  <c r="H16" i="279"/>
  <c r="G16" i="279"/>
  <c r="F16" i="279"/>
  <c r="E16" i="279"/>
  <c r="D16" i="279"/>
  <c r="C16" i="279"/>
  <c r="B16" i="279"/>
  <c r="M15" i="279"/>
  <c r="H15" i="279"/>
  <c r="G15" i="279"/>
  <c r="F15" i="279"/>
  <c r="E15" i="279"/>
  <c r="D15" i="279"/>
  <c r="C15" i="279"/>
  <c r="B15" i="279"/>
  <c r="M22" i="279"/>
  <c r="H22" i="279"/>
  <c r="G22" i="279"/>
  <c r="F22" i="279"/>
  <c r="E22" i="279"/>
  <c r="D22" i="279"/>
  <c r="C22" i="279"/>
  <c r="B22" i="279"/>
  <c r="M19" i="279"/>
  <c r="H19" i="279"/>
  <c r="G19" i="279"/>
  <c r="F19" i="279"/>
  <c r="E19" i="279"/>
  <c r="D19" i="279"/>
  <c r="C19" i="279"/>
  <c r="B19" i="279"/>
  <c r="M11" i="279"/>
  <c r="H11" i="279"/>
  <c r="G11" i="279"/>
  <c r="F11" i="279"/>
  <c r="E11" i="279"/>
  <c r="D11" i="279"/>
  <c r="C11" i="279"/>
  <c r="B11" i="279"/>
  <c r="M8" i="279"/>
  <c r="A4" i="279"/>
  <c r="A2" i="279"/>
  <c r="A1" i="279"/>
  <c r="C11" i="121"/>
  <c r="D11" i="121"/>
  <c r="E11" i="121"/>
  <c r="C12" i="121"/>
  <c r="D12" i="121"/>
  <c r="E12" i="121"/>
  <c r="C14" i="121"/>
  <c r="D14" i="121"/>
  <c r="E14" i="121"/>
  <c r="C15" i="121"/>
  <c r="D15" i="121"/>
  <c r="E15" i="121"/>
  <c r="C16" i="121"/>
  <c r="D16" i="121"/>
  <c r="E16" i="121"/>
  <c r="C17" i="121"/>
  <c r="D17" i="121"/>
  <c r="E17" i="121"/>
  <c r="C18" i="121"/>
  <c r="D18" i="121"/>
  <c r="E18" i="121"/>
  <c r="E10" i="121"/>
  <c r="D10" i="121"/>
  <c r="C10" i="121"/>
  <c r="E105" i="146"/>
  <c r="D105" i="146"/>
  <c r="C105" i="146"/>
  <c r="B105" i="146"/>
  <c r="E104" i="146"/>
  <c r="D104" i="146"/>
  <c r="C104" i="146"/>
  <c r="B104" i="146"/>
  <c r="E103" i="146"/>
  <c r="D103" i="146"/>
  <c r="C103" i="146"/>
  <c r="B103" i="146"/>
  <c r="E102" i="146"/>
  <c r="D102" i="146"/>
  <c r="C102" i="146"/>
  <c r="B102" i="146"/>
  <c r="E101" i="146"/>
  <c r="D101" i="146"/>
  <c r="C101" i="146"/>
  <c r="B101" i="146"/>
  <c r="E99" i="146"/>
  <c r="D99" i="146"/>
  <c r="C99" i="146"/>
  <c r="B99" i="146"/>
  <c r="E98" i="146"/>
  <c r="D98" i="146"/>
  <c r="C98" i="146"/>
  <c r="B98" i="146"/>
  <c r="E97" i="146"/>
  <c r="D97" i="146"/>
  <c r="C97" i="146"/>
  <c r="B97" i="146"/>
  <c r="E96" i="146"/>
  <c r="D96" i="146"/>
  <c r="C96" i="146"/>
  <c r="B96" i="146"/>
  <c r="E95" i="146"/>
  <c r="D95" i="146"/>
  <c r="C95" i="146"/>
  <c r="B95" i="146"/>
  <c r="E93" i="146"/>
  <c r="D93" i="146"/>
  <c r="C93" i="146"/>
  <c r="B93" i="146"/>
  <c r="E92" i="146"/>
  <c r="D92" i="146"/>
  <c r="C92" i="146"/>
  <c r="B92" i="146"/>
  <c r="E91" i="146"/>
  <c r="D91" i="146"/>
  <c r="C91" i="146"/>
  <c r="B91" i="146"/>
  <c r="E90" i="146"/>
  <c r="D90" i="146"/>
  <c r="C90" i="146"/>
  <c r="B90" i="146"/>
  <c r="E89" i="146"/>
  <c r="D89" i="146"/>
  <c r="C89" i="146"/>
  <c r="B89" i="146"/>
  <c r="E86" i="146"/>
  <c r="D86" i="146"/>
  <c r="C86" i="146"/>
  <c r="B86" i="146"/>
  <c r="E85" i="146"/>
  <c r="D85" i="146"/>
  <c r="C85" i="146"/>
  <c r="B85" i="146"/>
  <c r="E84" i="146"/>
  <c r="D84" i="146"/>
  <c r="C84" i="146"/>
  <c r="B84" i="146"/>
  <c r="E83" i="146"/>
  <c r="D83" i="146"/>
  <c r="C83" i="146"/>
  <c r="B83" i="146"/>
  <c r="E81" i="146"/>
  <c r="D81" i="146"/>
  <c r="C81" i="146"/>
  <c r="B81" i="146"/>
  <c r="E80" i="146"/>
  <c r="D80" i="146"/>
  <c r="C80" i="146"/>
  <c r="B80" i="146"/>
  <c r="E79" i="146"/>
  <c r="D79" i="146"/>
  <c r="C79" i="146"/>
  <c r="B79" i="146"/>
  <c r="E78" i="146"/>
  <c r="D78" i="146"/>
  <c r="C78" i="146"/>
  <c r="B78" i="146"/>
  <c r="E77" i="146"/>
  <c r="D77" i="146"/>
  <c r="C77" i="146"/>
  <c r="B77" i="146"/>
  <c r="E75" i="146"/>
  <c r="D75" i="146"/>
  <c r="C75" i="146"/>
  <c r="B75" i="146"/>
  <c r="E74" i="146"/>
  <c r="D74" i="146"/>
  <c r="C74" i="146"/>
  <c r="B74" i="146"/>
  <c r="E73" i="146"/>
  <c r="D73" i="146"/>
  <c r="C73" i="146"/>
  <c r="B73" i="146"/>
  <c r="E72" i="146"/>
  <c r="D72" i="146"/>
  <c r="C72" i="146"/>
  <c r="B72" i="146"/>
  <c r="E71" i="146"/>
  <c r="D71" i="146"/>
  <c r="C71" i="146"/>
  <c r="B71" i="146"/>
  <c r="E68" i="146"/>
  <c r="D68" i="146"/>
  <c r="C68" i="146"/>
  <c r="B68" i="146"/>
  <c r="E67" i="146"/>
  <c r="D67" i="146"/>
  <c r="C67" i="146"/>
  <c r="B67" i="146"/>
  <c r="E66" i="146"/>
  <c r="D66" i="146"/>
  <c r="C66" i="146"/>
  <c r="B66" i="146"/>
  <c r="E65" i="146"/>
  <c r="D65" i="146"/>
  <c r="C65" i="146"/>
  <c r="B65" i="146"/>
  <c r="E64" i="146"/>
  <c r="D64" i="146"/>
  <c r="C64" i="146"/>
  <c r="B64" i="146"/>
  <c r="E62" i="146"/>
  <c r="D62" i="146"/>
  <c r="C62" i="146"/>
  <c r="B62" i="146"/>
  <c r="E61" i="146"/>
  <c r="D61" i="146"/>
  <c r="C61" i="146"/>
  <c r="B61" i="146"/>
  <c r="E60" i="146"/>
  <c r="D60" i="146"/>
  <c r="C60" i="146"/>
  <c r="B60" i="146"/>
  <c r="E59" i="146"/>
  <c r="D59" i="146"/>
  <c r="C59" i="146"/>
  <c r="B59" i="146"/>
  <c r="E58" i="146"/>
  <c r="D58" i="146"/>
  <c r="C58" i="146"/>
  <c r="B58" i="146"/>
  <c r="E56" i="146"/>
  <c r="D56" i="146"/>
  <c r="C56" i="146"/>
  <c r="B56" i="146"/>
  <c r="E55" i="146"/>
  <c r="D55" i="146"/>
  <c r="C55" i="146"/>
  <c r="B55" i="146"/>
  <c r="E54" i="146"/>
  <c r="D54" i="146"/>
  <c r="C54" i="146"/>
  <c r="B54" i="146"/>
  <c r="E53" i="146"/>
  <c r="D53" i="146"/>
  <c r="C53" i="146"/>
  <c r="B53" i="146"/>
  <c r="E52" i="146"/>
  <c r="D52" i="146"/>
  <c r="C52" i="146"/>
  <c r="B52" i="146"/>
  <c r="E50" i="146"/>
  <c r="D50" i="146"/>
  <c r="C50" i="146"/>
  <c r="B50" i="146"/>
  <c r="E49" i="146"/>
  <c r="D49" i="146"/>
  <c r="C49" i="146"/>
  <c r="B49" i="146"/>
  <c r="E48" i="146"/>
  <c r="D48" i="146"/>
  <c r="C48" i="146"/>
  <c r="B48" i="146"/>
  <c r="E47" i="146"/>
  <c r="D47" i="146"/>
  <c r="C47" i="146"/>
  <c r="B47" i="146"/>
  <c r="E46" i="146"/>
  <c r="D46" i="146"/>
  <c r="C46" i="146"/>
  <c r="B46" i="146"/>
  <c r="E44" i="146"/>
  <c r="D44" i="146"/>
  <c r="C44" i="146"/>
  <c r="B44" i="146"/>
  <c r="E43" i="146"/>
  <c r="D43" i="146"/>
  <c r="C43" i="146"/>
  <c r="B43" i="146"/>
  <c r="E42" i="146"/>
  <c r="D42" i="146"/>
  <c r="C42" i="146"/>
  <c r="B42" i="146"/>
  <c r="E41" i="146"/>
  <c r="D41" i="146"/>
  <c r="C41" i="146"/>
  <c r="B41" i="146"/>
  <c r="E40" i="146"/>
  <c r="D40" i="146"/>
  <c r="C40" i="146"/>
  <c r="B40" i="146"/>
  <c r="E32" i="146"/>
  <c r="D32" i="146"/>
  <c r="C32" i="146"/>
  <c r="B32" i="146"/>
  <c r="E31" i="146"/>
  <c r="D31" i="146"/>
  <c r="C31" i="146"/>
  <c r="B31" i="146"/>
  <c r="E30" i="146"/>
  <c r="D30" i="146"/>
  <c r="C30" i="146"/>
  <c r="B30" i="146"/>
  <c r="E29" i="146"/>
  <c r="D29" i="146"/>
  <c r="C29" i="146"/>
  <c r="B29" i="146"/>
  <c r="E26" i="146"/>
  <c r="D26" i="146"/>
  <c r="C26" i="146"/>
  <c r="B26" i="146"/>
  <c r="E25" i="146"/>
  <c r="D25" i="146"/>
  <c r="C25" i="146"/>
  <c r="B25" i="146"/>
  <c r="E24" i="146"/>
  <c r="D24" i="146"/>
  <c r="C24" i="146"/>
  <c r="B24" i="146"/>
  <c r="E23" i="146"/>
  <c r="D23" i="146"/>
  <c r="C23" i="146"/>
  <c r="B23" i="146"/>
  <c r="E22" i="146"/>
  <c r="D22" i="146"/>
  <c r="C22" i="146"/>
  <c r="B22" i="146"/>
  <c r="E20" i="146"/>
  <c r="D20" i="146"/>
  <c r="C20" i="146"/>
  <c r="B20" i="146"/>
  <c r="E19" i="146"/>
  <c r="D19" i="146"/>
  <c r="C19" i="146"/>
  <c r="B19" i="146"/>
  <c r="E18" i="146"/>
  <c r="D18" i="146"/>
  <c r="C18" i="146"/>
  <c r="B18" i="146"/>
  <c r="E17" i="146"/>
  <c r="D17" i="146"/>
  <c r="C17" i="146"/>
  <c r="B17" i="146"/>
  <c r="E16" i="146"/>
  <c r="D16" i="146"/>
  <c r="C16" i="146"/>
  <c r="B16" i="146"/>
  <c r="B11" i="146"/>
  <c r="C11" i="146"/>
  <c r="D11" i="146"/>
  <c r="E11" i="146"/>
  <c r="B12" i="146"/>
  <c r="C12" i="146"/>
  <c r="D12" i="146"/>
  <c r="E12" i="146"/>
  <c r="B13" i="146"/>
  <c r="C13" i="146"/>
  <c r="D13" i="146"/>
  <c r="E13" i="146"/>
  <c r="B14" i="146"/>
  <c r="C14" i="146"/>
  <c r="D14" i="146"/>
  <c r="E14" i="146"/>
  <c r="E10" i="146"/>
  <c r="D10" i="146"/>
  <c r="C10" i="146"/>
  <c r="B10" i="146"/>
  <c r="B11" i="76"/>
  <c r="C11" i="76"/>
  <c r="D11" i="76"/>
  <c r="E11" i="76"/>
  <c r="F11" i="76"/>
  <c r="G11" i="76"/>
  <c r="H11" i="76"/>
  <c r="M11" i="76"/>
  <c r="B12" i="76"/>
  <c r="C12" i="76"/>
  <c r="D12" i="76"/>
  <c r="E12" i="76"/>
  <c r="F12" i="76"/>
  <c r="G12" i="76"/>
  <c r="H12" i="76"/>
  <c r="M12" i="76"/>
  <c r="B13" i="76"/>
  <c r="C13" i="76"/>
  <c r="D13" i="76"/>
  <c r="E13" i="76"/>
  <c r="F13" i="76"/>
  <c r="G13" i="76"/>
  <c r="H13" i="76"/>
  <c r="M13" i="76"/>
  <c r="B14" i="76"/>
  <c r="C14" i="76"/>
  <c r="D14" i="76"/>
  <c r="E14" i="76"/>
  <c r="F14" i="76"/>
  <c r="G14" i="76"/>
  <c r="H14" i="76"/>
  <c r="M14" i="76"/>
  <c r="B30" i="76"/>
  <c r="C30" i="76"/>
  <c r="D30" i="76"/>
  <c r="E30" i="76"/>
  <c r="F30" i="76"/>
  <c r="G30" i="76"/>
  <c r="H30" i="76"/>
  <c r="M30" i="76"/>
  <c r="B15" i="76"/>
  <c r="C15" i="76"/>
  <c r="D15" i="76"/>
  <c r="F15" i="76"/>
  <c r="G15" i="76"/>
  <c r="H15" i="76"/>
  <c r="M15" i="76"/>
  <c r="B16" i="76"/>
  <c r="C16" i="76"/>
  <c r="D16" i="76"/>
  <c r="E16" i="76"/>
  <c r="F16" i="76"/>
  <c r="G16" i="76"/>
  <c r="H16" i="76"/>
  <c r="M16" i="76"/>
  <c r="B31" i="76"/>
  <c r="C31" i="76"/>
  <c r="D31" i="76"/>
  <c r="E31" i="76"/>
  <c r="F31" i="76"/>
  <c r="G31" i="76"/>
  <c r="H31" i="76"/>
  <c r="M31" i="76"/>
  <c r="B32" i="76"/>
  <c r="C32" i="76"/>
  <c r="D32" i="76"/>
  <c r="E32" i="76"/>
  <c r="F32" i="76"/>
  <c r="G32" i="76"/>
  <c r="H32" i="76"/>
  <c r="M32" i="76"/>
  <c r="B17" i="76"/>
  <c r="C17" i="76"/>
  <c r="D17" i="76"/>
  <c r="E17" i="76"/>
  <c r="F17" i="76"/>
  <c r="G17" i="76"/>
  <c r="H17" i="76"/>
  <c r="M17" i="76"/>
  <c r="B18" i="76"/>
  <c r="C18" i="76"/>
  <c r="D18" i="76"/>
  <c r="E18" i="76"/>
  <c r="F18" i="76"/>
  <c r="G18" i="76"/>
  <c r="H18" i="76"/>
  <c r="M18" i="76"/>
  <c r="B19" i="76"/>
  <c r="C19" i="76"/>
  <c r="D19" i="76"/>
  <c r="E19" i="76"/>
  <c r="F19" i="76"/>
  <c r="G19" i="76"/>
  <c r="H19" i="76"/>
  <c r="M19" i="76"/>
  <c r="B33" i="76"/>
  <c r="C33" i="76"/>
  <c r="D33" i="76"/>
  <c r="E33" i="76"/>
  <c r="F33" i="76"/>
  <c r="G33" i="76"/>
  <c r="H33" i="76"/>
  <c r="M33" i="76"/>
  <c r="B20" i="76"/>
  <c r="C20" i="76"/>
  <c r="D20" i="76"/>
  <c r="E20" i="76"/>
  <c r="F20" i="76"/>
  <c r="G20" i="76"/>
  <c r="H20" i="76"/>
  <c r="M20" i="76"/>
  <c r="B21" i="76"/>
  <c r="C21" i="76"/>
  <c r="D21" i="76"/>
  <c r="E21" i="76"/>
  <c r="F21" i="76"/>
  <c r="G21" i="76"/>
  <c r="H21" i="76"/>
  <c r="M21" i="76"/>
  <c r="B22" i="76"/>
  <c r="C22" i="76"/>
  <c r="D22" i="76"/>
  <c r="E22" i="76"/>
  <c r="F22" i="76"/>
  <c r="G22" i="76"/>
  <c r="H22" i="76"/>
  <c r="M22" i="76"/>
  <c r="B23" i="76"/>
  <c r="C23" i="76"/>
  <c r="D23" i="76"/>
  <c r="E23" i="76"/>
  <c r="F23" i="76"/>
  <c r="G23" i="76"/>
  <c r="H23" i="76"/>
  <c r="M23" i="76"/>
  <c r="B24" i="76"/>
  <c r="C24" i="76"/>
  <c r="D24" i="76"/>
  <c r="E24" i="76"/>
  <c r="F24" i="76"/>
  <c r="G24" i="76"/>
  <c r="H24" i="76"/>
  <c r="M24" i="76"/>
  <c r="B25" i="76"/>
  <c r="C25" i="76"/>
  <c r="D25" i="76"/>
  <c r="E25" i="76"/>
  <c r="F25" i="76"/>
  <c r="G25" i="76"/>
  <c r="H25" i="76"/>
  <c r="M25" i="76"/>
  <c r="B26" i="76"/>
  <c r="C26" i="76"/>
  <c r="D26" i="76"/>
  <c r="E26" i="76"/>
  <c r="F26" i="76"/>
  <c r="G26" i="76"/>
  <c r="H26" i="76"/>
  <c r="M26" i="76"/>
  <c r="B27" i="76"/>
  <c r="C27" i="76"/>
  <c r="D27" i="76"/>
  <c r="E27" i="76"/>
  <c r="F27" i="76"/>
  <c r="G27" i="76"/>
  <c r="H27" i="76"/>
  <c r="M27" i="76"/>
  <c r="B34" i="76"/>
  <c r="C34" i="76"/>
  <c r="D34" i="76"/>
  <c r="E34" i="76"/>
  <c r="F34" i="76"/>
  <c r="G34" i="76"/>
  <c r="H34" i="76"/>
  <c r="M34" i="76"/>
  <c r="B28" i="76"/>
  <c r="C28" i="76"/>
  <c r="D28" i="76"/>
  <c r="E28" i="76"/>
  <c r="F28" i="76"/>
  <c r="G28" i="76"/>
  <c r="H28" i="76"/>
  <c r="M28" i="76"/>
  <c r="B35" i="76"/>
  <c r="C35" i="76"/>
  <c r="D35" i="76"/>
  <c r="E35" i="76"/>
  <c r="F35" i="76"/>
  <c r="G35" i="76"/>
  <c r="H35" i="76"/>
  <c r="M35" i="76"/>
  <c r="B36" i="76"/>
  <c r="C36" i="76"/>
  <c r="D36" i="76"/>
  <c r="E36" i="76"/>
  <c r="F36" i="76"/>
  <c r="G36" i="76"/>
  <c r="H36" i="76"/>
  <c r="M36" i="76"/>
  <c r="B37" i="76"/>
  <c r="C37" i="76"/>
  <c r="D37" i="76"/>
  <c r="E37" i="76"/>
  <c r="F37" i="76"/>
  <c r="G37" i="76"/>
  <c r="H37" i="76"/>
  <c r="M37" i="76"/>
  <c r="B39" i="76"/>
  <c r="C39" i="76"/>
  <c r="D39" i="76"/>
  <c r="E39" i="76"/>
  <c r="F39" i="76"/>
  <c r="G39" i="76"/>
  <c r="H39" i="76"/>
  <c r="M39" i="76"/>
  <c r="B40" i="76"/>
  <c r="C40" i="76"/>
  <c r="D40" i="76"/>
  <c r="E40" i="76"/>
  <c r="F40" i="76"/>
  <c r="G40" i="76"/>
  <c r="H40" i="76"/>
  <c r="M40" i="76"/>
  <c r="B41" i="76"/>
  <c r="C41" i="76"/>
  <c r="D41" i="76"/>
  <c r="E41" i="76"/>
  <c r="F41" i="76"/>
  <c r="G41" i="76"/>
  <c r="H41" i="76"/>
  <c r="M41" i="76"/>
  <c r="B42" i="76"/>
  <c r="C42" i="76"/>
  <c r="D42" i="76"/>
  <c r="E42" i="76"/>
  <c r="F42" i="76"/>
  <c r="G42" i="76"/>
  <c r="H42" i="76"/>
  <c r="M42" i="76"/>
  <c r="B43" i="76"/>
  <c r="C43" i="76"/>
  <c r="D43" i="76"/>
  <c r="E43" i="76"/>
  <c r="F43" i="76"/>
  <c r="G43" i="76"/>
  <c r="H43" i="76"/>
  <c r="M43" i="76"/>
  <c r="B44" i="76"/>
  <c r="C44" i="76"/>
  <c r="D44" i="76"/>
  <c r="E44" i="76"/>
  <c r="F44" i="76"/>
  <c r="G44" i="76"/>
  <c r="H44" i="76"/>
  <c r="M44" i="76"/>
  <c r="B38" i="76"/>
  <c r="C38" i="76"/>
  <c r="D38" i="76"/>
  <c r="E38" i="76"/>
  <c r="F38" i="76"/>
  <c r="G38" i="76"/>
  <c r="H38" i="76"/>
  <c r="M38" i="76"/>
  <c r="M29" i="76"/>
  <c r="H29" i="76"/>
  <c r="F29" i="76"/>
  <c r="E29" i="76"/>
  <c r="D29" i="76"/>
  <c r="B29" i="76"/>
  <c r="C11" i="203"/>
  <c r="C22" i="203"/>
  <c r="D22" i="203"/>
  <c r="E22" i="203"/>
  <c r="F22" i="203"/>
  <c r="G22" i="203"/>
  <c r="H22" i="203"/>
  <c r="I22" i="203"/>
  <c r="AG22" i="203"/>
  <c r="C12" i="203"/>
  <c r="D12" i="203"/>
  <c r="E12" i="203"/>
  <c r="F12" i="203"/>
  <c r="G12" i="203"/>
  <c r="H12" i="203"/>
  <c r="I12" i="203"/>
  <c r="AG12" i="203"/>
  <c r="C23" i="203"/>
  <c r="D23" i="203"/>
  <c r="E23" i="203"/>
  <c r="F23" i="203"/>
  <c r="G23" i="203"/>
  <c r="H23" i="203"/>
  <c r="I23" i="203"/>
  <c r="AG23" i="203"/>
  <c r="C19" i="203"/>
  <c r="D19" i="203"/>
  <c r="E19" i="203"/>
  <c r="F19" i="203"/>
  <c r="G19" i="203"/>
  <c r="H19" i="203"/>
  <c r="I19" i="203"/>
  <c r="AG19" i="203"/>
  <c r="C25" i="203"/>
  <c r="D25" i="203"/>
  <c r="E25" i="203"/>
  <c r="F25" i="203"/>
  <c r="G25" i="203"/>
  <c r="H25" i="203"/>
  <c r="I25" i="203"/>
  <c r="AG25" i="203"/>
  <c r="C15" i="203"/>
  <c r="D15" i="203"/>
  <c r="E15" i="203"/>
  <c r="F15" i="203"/>
  <c r="G15" i="203"/>
  <c r="H15" i="203"/>
  <c r="I15" i="203"/>
  <c r="AG15" i="203"/>
  <c r="C20" i="203"/>
  <c r="D20" i="203"/>
  <c r="E20" i="203"/>
  <c r="F20" i="203"/>
  <c r="G20" i="203"/>
  <c r="H20" i="203"/>
  <c r="I20" i="203"/>
  <c r="AG20" i="203"/>
  <c r="C24" i="203"/>
  <c r="D24" i="203"/>
  <c r="E24" i="203"/>
  <c r="F24" i="203"/>
  <c r="G24" i="203"/>
  <c r="H24" i="203"/>
  <c r="I24" i="203"/>
  <c r="AG24" i="203"/>
  <c r="C21" i="203"/>
  <c r="D21" i="203"/>
  <c r="E21" i="203"/>
  <c r="F21" i="203"/>
  <c r="G21" i="203"/>
  <c r="H21" i="203"/>
  <c r="I21" i="203"/>
  <c r="AG21" i="203"/>
  <c r="C26" i="203"/>
  <c r="D26" i="203"/>
  <c r="E26" i="203"/>
  <c r="F26" i="203"/>
  <c r="G26" i="203"/>
  <c r="H26" i="203"/>
  <c r="I26" i="203"/>
  <c r="AG26" i="203"/>
  <c r="C13" i="203"/>
  <c r="D13" i="203"/>
  <c r="E13" i="203"/>
  <c r="F13" i="203"/>
  <c r="G13" i="203"/>
  <c r="H13" i="203"/>
  <c r="I13" i="203"/>
  <c r="AG13" i="203"/>
  <c r="C14" i="203"/>
  <c r="D14" i="203"/>
  <c r="E14" i="203"/>
  <c r="F14" i="203"/>
  <c r="G14" i="203"/>
  <c r="H14" i="203"/>
  <c r="I14" i="203"/>
  <c r="AG14" i="203"/>
  <c r="C16" i="203"/>
  <c r="D16" i="203"/>
  <c r="E16" i="203"/>
  <c r="F16" i="203"/>
  <c r="G16" i="203"/>
  <c r="H16" i="203"/>
  <c r="I16" i="203"/>
  <c r="AG16" i="203"/>
  <c r="C27" i="203"/>
  <c r="D27" i="203"/>
  <c r="E27" i="203"/>
  <c r="F27" i="203"/>
  <c r="G27" i="203"/>
  <c r="H27" i="203"/>
  <c r="I27" i="203"/>
  <c r="AG27" i="203"/>
  <c r="C17" i="203"/>
  <c r="D17" i="203"/>
  <c r="E17" i="203"/>
  <c r="F17" i="203"/>
  <c r="G17" i="203"/>
  <c r="H17" i="203"/>
  <c r="I17" i="203"/>
  <c r="AG17" i="203"/>
  <c r="C28" i="203"/>
  <c r="D28" i="203"/>
  <c r="E28" i="203"/>
  <c r="F28" i="203"/>
  <c r="G28" i="203"/>
  <c r="H28" i="203"/>
  <c r="I28" i="203"/>
  <c r="AG28" i="203"/>
  <c r="C29" i="203"/>
  <c r="D29" i="203"/>
  <c r="E29" i="203"/>
  <c r="F29" i="203"/>
  <c r="G29" i="203"/>
  <c r="H29" i="203"/>
  <c r="I29" i="203"/>
  <c r="AG29" i="203"/>
  <c r="C30" i="203"/>
  <c r="D30" i="203"/>
  <c r="E30" i="203"/>
  <c r="F30" i="203"/>
  <c r="G30" i="203"/>
  <c r="H30" i="203"/>
  <c r="I30" i="203"/>
  <c r="AG30" i="203"/>
  <c r="C31" i="203"/>
  <c r="D31" i="203"/>
  <c r="E31" i="203"/>
  <c r="F31" i="203"/>
  <c r="G31" i="203"/>
  <c r="H31" i="203"/>
  <c r="I31" i="203"/>
  <c r="AG31" i="203"/>
  <c r="C32" i="203"/>
  <c r="D32" i="203"/>
  <c r="E32" i="203"/>
  <c r="F32" i="203"/>
  <c r="G32" i="203"/>
  <c r="H32" i="203"/>
  <c r="I32" i="203"/>
  <c r="AG32" i="203"/>
  <c r="C33" i="203"/>
  <c r="D33" i="203"/>
  <c r="E33" i="203"/>
  <c r="F33" i="203"/>
  <c r="G33" i="203"/>
  <c r="H33" i="203"/>
  <c r="I33" i="203"/>
  <c r="AG33" i="203"/>
  <c r="C34" i="203"/>
  <c r="D34" i="203"/>
  <c r="E34" i="203"/>
  <c r="F34" i="203"/>
  <c r="G34" i="203"/>
  <c r="H34" i="203"/>
  <c r="I34" i="203"/>
  <c r="AG34" i="203"/>
  <c r="C35" i="203"/>
  <c r="D35" i="203"/>
  <c r="E35" i="203"/>
  <c r="F35" i="203"/>
  <c r="G35" i="203"/>
  <c r="H35" i="203"/>
  <c r="I35" i="203"/>
  <c r="AG35" i="203"/>
  <c r="C36" i="203"/>
  <c r="D36" i="203"/>
  <c r="E36" i="203"/>
  <c r="F36" i="203"/>
  <c r="G36" i="203"/>
  <c r="H36" i="203"/>
  <c r="I36" i="203"/>
  <c r="AG36" i="203"/>
  <c r="C37" i="203"/>
  <c r="D37" i="203"/>
  <c r="E37" i="203"/>
  <c r="F37" i="203"/>
  <c r="G37" i="203"/>
  <c r="H37" i="203"/>
  <c r="I37" i="203"/>
  <c r="AG37" i="203"/>
  <c r="C38" i="203"/>
  <c r="D38" i="203"/>
  <c r="E38" i="203"/>
  <c r="F38" i="203"/>
  <c r="G38" i="203"/>
  <c r="H38" i="203"/>
  <c r="I38" i="203"/>
  <c r="AG38" i="203"/>
  <c r="C39" i="203"/>
  <c r="D39" i="203"/>
  <c r="E39" i="203"/>
  <c r="F39" i="203"/>
  <c r="G39" i="203"/>
  <c r="H39" i="203"/>
  <c r="I39" i="203"/>
  <c r="AG39" i="203"/>
  <c r="C40" i="203"/>
  <c r="D40" i="203"/>
  <c r="E40" i="203"/>
  <c r="F40" i="203"/>
  <c r="G40" i="203"/>
  <c r="H40" i="203"/>
  <c r="I40" i="203"/>
  <c r="AG40" i="203"/>
  <c r="C41" i="203"/>
  <c r="D41" i="203"/>
  <c r="E41" i="203"/>
  <c r="F41" i="203"/>
  <c r="G41" i="203"/>
  <c r="H41" i="203"/>
  <c r="I41" i="203"/>
  <c r="AG41" i="203"/>
  <c r="C42" i="203"/>
  <c r="D42" i="203"/>
  <c r="E42" i="203"/>
  <c r="F42" i="203"/>
  <c r="G42" i="203"/>
  <c r="H42" i="203"/>
  <c r="I42" i="203"/>
  <c r="AG42" i="203"/>
  <c r="C43" i="203"/>
  <c r="D43" i="203"/>
  <c r="E43" i="203"/>
  <c r="F43" i="203"/>
  <c r="G43" i="203"/>
  <c r="H43" i="203"/>
  <c r="I43" i="203"/>
  <c r="AG43" i="203"/>
  <c r="C44" i="203"/>
  <c r="D44" i="203"/>
  <c r="E44" i="203"/>
  <c r="F44" i="203"/>
  <c r="G44" i="203"/>
  <c r="H44" i="203"/>
  <c r="I44" i="203"/>
  <c r="AG44" i="203"/>
  <c r="C45" i="203"/>
  <c r="D45" i="203"/>
  <c r="E45" i="203"/>
  <c r="F45" i="203"/>
  <c r="G45" i="203"/>
  <c r="H45" i="203"/>
  <c r="I45" i="203"/>
  <c r="AG45" i="203"/>
  <c r="C46" i="203"/>
  <c r="D46" i="203"/>
  <c r="E46" i="203"/>
  <c r="F46" i="203"/>
  <c r="G46" i="203"/>
  <c r="H46" i="203"/>
  <c r="I46" i="203"/>
  <c r="AG46" i="203"/>
  <c r="C47" i="203"/>
  <c r="D47" i="203"/>
  <c r="E47" i="203"/>
  <c r="F47" i="203"/>
  <c r="G47" i="203"/>
  <c r="H47" i="203"/>
  <c r="I47" i="203"/>
  <c r="AG47" i="203"/>
  <c r="C48" i="203"/>
  <c r="D48" i="203"/>
  <c r="E48" i="203"/>
  <c r="F48" i="203"/>
  <c r="G48" i="203"/>
  <c r="H48" i="203"/>
  <c r="I48" i="203"/>
  <c r="AG48" i="203"/>
  <c r="C49" i="203"/>
  <c r="D49" i="203"/>
  <c r="E49" i="203"/>
  <c r="F49" i="203"/>
  <c r="G49" i="203"/>
  <c r="H49" i="203"/>
  <c r="I49" i="203"/>
  <c r="AG49" i="203"/>
  <c r="C50" i="203"/>
  <c r="D50" i="203"/>
  <c r="E50" i="203"/>
  <c r="F50" i="203"/>
  <c r="G50" i="203"/>
  <c r="H50" i="203"/>
  <c r="I50" i="203"/>
  <c r="AG50" i="203"/>
  <c r="C51" i="203"/>
  <c r="D51" i="203"/>
  <c r="E51" i="203"/>
  <c r="F51" i="203"/>
  <c r="G51" i="203"/>
  <c r="H51" i="203"/>
  <c r="I51" i="203"/>
  <c r="AG51" i="203"/>
  <c r="C52" i="203"/>
  <c r="D52" i="203"/>
  <c r="E52" i="203"/>
  <c r="F52" i="203"/>
  <c r="G52" i="203"/>
  <c r="H52" i="203"/>
  <c r="I52" i="203"/>
  <c r="AG52" i="203"/>
  <c r="C53" i="203"/>
  <c r="D53" i="203"/>
  <c r="E53" i="203"/>
  <c r="F53" i="203"/>
  <c r="G53" i="203"/>
  <c r="H53" i="203"/>
  <c r="I53" i="203"/>
  <c r="AG53" i="203"/>
  <c r="C54" i="203"/>
  <c r="D54" i="203"/>
  <c r="E54" i="203"/>
  <c r="F54" i="203"/>
  <c r="G54" i="203"/>
  <c r="H54" i="203"/>
  <c r="I54" i="203"/>
  <c r="AG54" i="203"/>
  <c r="C55" i="203"/>
  <c r="D55" i="203"/>
  <c r="E55" i="203"/>
  <c r="F55" i="203"/>
  <c r="G55" i="203"/>
  <c r="H55" i="203"/>
  <c r="I55" i="203"/>
  <c r="AG55" i="203"/>
  <c r="C56" i="203"/>
  <c r="D56" i="203"/>
  <c r="E56" i="203"/>
  <c r="F56" i="203"/>
  <c r="G56" i="203"/>
  <c r="H56" i="203"/>
  <c r="I56" i="203"/>
  <c r="AG56" i="203"/>
  <c r="C57" i="203"/>
  <c r="D57" i="203"/>
  <c r="E57" i="203"/>
  <c r="F57" i="203"/>
  <c r="G57" i="203"/>
  <c r="H57" i="203"/>
  <c r="I57" i="203"/>
  <c r="AG57" i="203"/>
  <c r="C58" i="203"/>
  <c r="D58" i="203"/>
  <c r="E58" i="203"/>
  <c r="F58" i="203"/>
  <c r="G58" i="203"/>
  <c r="H58" i="203"/>
  <c r="I58" i="203"/>
  <c r="AG58" i="203"/>
  <c r="C59" i="203"/>
  <c r="D59" i="203"/>
  <c r="E59" i="203"/>
  <c r="F59" i="203"/>
  <c r="G59" i="203"/>
  <c r="H59" i="203"/>
  <c r="I59" i="203"/>
  <c r="AG59" i="203"/>
  <c r="C60" i="203"/>
  <c r="D60" i="203"/>
  <c r="E60" i="203"/>
  <c r="F60" i="203"/>
  <c r="G60" i="203"/>
  <c r="H60" i="203"/>
  <c r="I60" i="203"/>
  <c r="AG60" i="203"/>
  <c r="C61" i="203"/>
  <c r="D61" i="203"/>
  <c r="E61" i="203"/>
  <c r="F61" i="203"/>
  <c r="G61" i="203"/>
  <c r="H61" i="203"/>
  <c r="I61" i="203"/>
  <c r="AG61" i="203"/>
  <c r="C62" i="203"/>
  <c r="D62" i="203"/>
  <c r="E62" i="203"/>
  <c r="F62" i="203"/>
  <c r="G62" i="203"/>
  <c r="H62" i="203"/>
  <c r="I62" i="203"/>
  <c r="AG62" i="203"/>
  <c r="C63" i="203"/>
  <c r="D63" i="203"/>
  <c r="E63" i="203"/>
  <c r="F63" i="203"/>
  <c r="G63" i="203"/>
  <c r="H63" i="203"/>
  <c r="I63" i="203"/>
  <c r="AG63" i="203"/>
  <c r="C64" i="203"/>
  <c r="D64" i="203"/>
  <c r="E64" i="203"/>
  <c r="F64" i="203"/>
  <c r="G64" i="203"/>
  <c r="H64" i="203"/>
  <c r="I64" i="203"/>
  <c r="AG64" i="203"/>
  <c r="C65" i="203"/>
  <c r="D65" i="203"/>
  <c r="E65" i="203"/>
  <c r="F65" i="203"/>
  <c r="G65" i="203"/>
  <c r="H65" i="203"/>
  <c r="I65" i="203"/>
  <c r="AG65" i="203"/>
  <c r="C66" i="203"/>
  <c r="D66" i="203"/>
  <c r="E66" i="203"/>
  <c r="F66" i="203"/>
  <c r="G66" i="203"/>
  <c r="H66" i="203"/>
  <c r="I66" i="203"/>
  <c r="AG66" i="203"/>
  <c r="C67" i="203"/>
  <c r="D67" i="203"/>
  <c r="E67" i="203"/>
  <c r="F67" i="203"/>
  <c r="G67" i="203"/>
  <c r="H67" i="203"/>
  <c r="I67" i="203"/>
  <c r="AG67" i="203"/>
  <c r="C68" i="203"/>
  <c r="D68" i="203"/>
  <c r="E68" i="203"/>
  <c r="F68" i="203"/>
  <c r="G68" i="203"/>
  <c r="H68" i="203"/>
  <c r="I68" i="203"/>
  <c r="AG68" i="203"/>
  <c r="C69" i="203"/>
  <c r="D69" i="203"/>
  <c r="E69" i="203"/>
  <c r="F69" i="203"/>
  <c r="G69" i="203"/>
  <c r="H69" i="203"/>
  <c r="I69" i="203"/>
  <c r="AG69" i="203"/>
  <c r="C70" i="203"/>
  <c r="D70" i="203"/>
  <c r="E70" i="203"/>
  <c r="F70" i="203"/>
  <c r="G70" i="203"/>
  <c r="H70" i="203"/>
  <c r="I70" i="203"/>
  <c r="AG70" i="203"/>
  <c r="C71" i="203"/>
  <c r="D71" i="203"/>
  <c r="E71" i="203"/>
  <c r="F71" i="203"/>
  <c r="G71" i="203"/>
  <c r="H71" i="203"/>
  <c r="I71" i="203"/>
  <c r="AG71" i="203"/>
  <c r="C72" i="203"/>
  <c r="D72" i="203"/>
  <c r="E72" i="203"/>
  <c r="F72" i="203"/>
  <c r="G72" i="203"/>
  <c r="H72" i="203"/>
  <c r="I72" i="203"/>
  <c r="AG72" i="203"/>
  <c r="C73" i="203"/>
  <c r="D73" i="203"/>
  <c r="E73" i="203"/>
  <c r="F73" i="203"/>
  <c r="G73" i="203"/>
  <c r="H73" i="203"/>
  <c r="I73" i="203"/>
  <c r="AG73" i="203"/>
  <c r="C74" i="203"/>
  <c r="D74" i="203"/>
  <c r="E74" i="203"/>
  <c r="F74" i="203"/>
  <c r="G74" i="203"/>
  <c r="H74" i="203"/>
  <c r="I74" i="203"/>
  <c r="AG74" i="203"/>
  <c r="C75" i="203"/>
  <c r="D75" i="203"/>
  <c r="E75" i="203"/>
  <c r="F75" i="203"/>
  <c r="G75" i="203"/>
  <c r="H75" i="203"/>
  <c r="I75" i="203"/>
  <c r="AG75" i="203"/>
  <c r="C76" i="203"/>
  <c r="D76" i="203"/>
  <c r="E76" i="203"/>
  <c r="F76" i="203"/>
  <c r="G76" i="203"/>
  <c r="H76" i="203"/>
  <c r="I76" i="203"/>
  <c r="AG76" i="203"/>
  <c r="C77" i="203"/>
  <c r="D77" i="203"/>
  <c r="E77" i="203"/>
  <c r="F77" i="203"/>
  <c r="G77" i="203"/>
  <c r="H77" i="203"/>
  <c r="I77" i="203"/>
  <c r="AG77" i="203"/>
  <c r="C78" i="203"/>
  <c r="D78" i="203"/>
  <c r="E78" i="203"/>
  <c r="F78" i="203"/>
  <c r="G78" i="203"/>
  <c r="H78" i="203"/>
  <c r="I78" i="203"/>
  <c r="AG78" i="203"/>
  <c r="C79" i="203"/>
  <c r="D79" i="203"/>
  <c r="E79" i="203"/>
  <c r="F79" i="203"/>
  <c r="G79" i="203"/>
  <c r="H79" i="203"/>
  <c r="I79" i="203"/>
  <c r="AG79" i="203"/>
  <c r="C80" i="203"/>
  <c r="D80" i="203"/>
  <c r="E80" i="203"/>
  <c r="F80" i="203"/>
  <c r="G80" i="203"/>
  <c r="H80" i="203"/>
  <c r="I80" i="203"/>
  <c r="AG80" i="203"/>
  <c r="C81" i="203"/>
  <c r="D81" i="203"/>
  <c r="E81" i="203"/>
  <c r="F81" i="203"/>
  <c r="G81" i="203"/>
  <c r="H81" i="203"/>
  <c r="I81" i="203"/>
  <c r="AG81" i="203"/>
  <c r="C82" i="203"/>
  <c r="D82" i="203"/>
  <c r="E82" i="203"/>
  <c r="F82" i="203"/>
  <c r="G82" i="203"/>
  <c r="H82" i="203"/>
  <c r="I82" i="203"/>
  <c r="AG82" i="203"/>
  <c r="C83" i="203"/>
  <c r="D83" i="203"/>
  <c r="E83" i="203"/>
  <c r="F83" i="203"/>
  <c r="G83" i="203"/>
  <c r="H83" i="203"/>
  <c r="I83" i="203"/>
  <c r="AG83" i="203"/>
  <c r="C84" i="203"/>
  <c r="D84" i="203"/>
  <c r="E84" i="203"/>
  <c r="F84" i="203"/>
  <c r="G84" i="203"/>
  <c r="H84" i="203"/>
  <c r="I84" i="203"/>
  <c r="AG84" i="203"/>
  <c r="C85" i="203"/>
  <c r="D85" i="203"/>
  <c r="E85" i="203"/>
  <c r="F85" i="203"/>
  <c r="G85" i="203"/>
  <c r="H85" i="203"/>
  <c r="I85" i="203"/>
  <c r="AG85" i="203"/>
  <c r="C86" i="203"/>
  <c r="D86" i="203"/>
  <c r="E86" i="203"/>
  <c r="F86" i="203"/>
  <c r="G86" i="203"/>
  <c r="H86" i="203"/>
  <c r="I86" i="203"/>
  <c r="AG86" i="203"/>
  <c r="C87" i="203"/>
  <c r="D87" i="203"/>
  <c r="E87" i="203"/>
  <c r="F87" i="203"/>
  <c r="G87" i="203"/>
  <c r="H87" i="203"/>
  <c r="I87" i="203"/>
  <c r="AG87" i="203"/>
  <c r="C88" i="203"/>
  <c r="D88" i="203"/>
  <c r="E88" i="203"/>
  <c r="F88" i="203"/>
  <c r="G88" i="203"/>
  <c r="H88" i="203"/>
  <c r="I88" i="203"/>
  <c r="AG88" i="203"/>
  <c r="C89" i="203"/>
  <c r="D89" i="203"/>
  <c r="E89" i="203"/>
  <c r="F89" i="203"/>
  <c r="G89" i="203"/>
  <c r="H89" i="203"/>
  <c r="I89" i="203"/>
  <c r="AG89" i="203"/>
  <c r="C90" i="203"/>
  <c r="D90" i="203"/>
  <c r="E90" i="203"/>
  <c r="F90" i="203"/>
  <c r="G90" i="203"/>
  <c r="H90" i="203"/>
  <c r="I90" i="203"/>
  <c r="AG90" i="203"/>
  <c r="C91" i="203"/>
  <c r="D91" i="203"/>
  <c r="E91" i="203"/>
  <c r="F91" i="203"/>
  <c r="G91" i="203"/>
  <c r="H91" i="203"/>
  <c r="I91" i="203"/>
  <c r="AG91" i="203"/>
  <c r="AG18" i="203"/>
  <c r="I18" i="203"/>
  <c r="G18" i="203"/>
  <c r="F18" i="203"/>
  <c r="E18" i="203"/>
  <c r="C18" i="203"/>
  <c r="B12" i="40"/>
  <c r="C12" i="40"/>
  <c r="D12" i="40"/>
  <c r="E12" i="40"/>
  <c r="F12" i="40"/>
  <c r="L12" i="40"/>
  <c r="B11" i="40"/>
  <c r="C11" i="40"/>
  <c r="D11" i="40"/>
  <c r="E11" i="40"/>
  <c r="F11" i="40"/>
  <c r="L11" i="40"/>
  <c r="B14" i="40"/>
  <c r="C14" i="40"/>
  <c r="D14" i="40"/>
  <c r="E14" i="40"/>
  <c r="F14" i="40"/>
  <c r="L14" i="40"/>
  <c r="B15" i="40"/>
  <c r="C15" i="40"/>
  <c r="D15" i="40"/>
  <c r="E15" i="40"/>
  <c r="F15" i="40"/>
  <c r="L15" i="40"/>
  <c r="B16" i="40"/>
  <c r="C16" i="40"/>
  <c r="D16" i="40"/>
  <c r="E16" i="40"/>
  <c r="F16" i="40"/>
  <c r="L16" i="40"/>
  <c r="B24" i="40"/>
  <c r="C24" i="40"/>
  <c r="D24" i="40"/>
  <c r="E24" i="40"/>
  <c r="F24" i="40"/>
  <c r="L24" i="40"/>
  <c r="B25" i="40"/>
  <c r="C25" i="40"/>
  <c r="D25" i="40"/>
  <c r="E25" i="40"/>
  <c r="F25" i="40"/>
  <c r="L25" i="40"/>
  <c r="B17" i="40"/>
  <c r="C17" i="40"/>
  <c r="D17" i="40"/>
  <c r="E17" i="40"/>
  <c r="F17" i="40"/>
  <c r="L17" i="40"/>
  <c r="B18" i="40"/>
  <c r="C18" i="40"/>
  <c r="D18" i="40"/>
  <c r="E18" i="40"/>
  <c r="F18" i="40"/>
  <c r="L18" i="40"/>
  <c r="B19" i="40"/>
  <c r="C19" i="40"/>
  <c r="D19" i="40"/>
  <c r="E19" i="40"/>
  <c r="F19" i="40"/>
  <c r="L19" i="40"/>
  <c r="B20" i="40"/>
  <c r="C20" i="40"/>
  <c r="D20" i="40"/>
  <c r="E20" i="40"/>
  <c r="F20" i="40"/>
  <c r="L20" i="40"/>
  <c r="B21" i="40"/>
  <c r="C21" i="40"/>
  <c r="D21" i="40"/>
  <c r="E21" i="40"/>
  <c r="F21" i="40"/>
  <c r="L21" i="40"/>
  <c r="B22" i="40"/>
  <c r="C22" i="40"/>
  <c r="D22" i="40"/>
  <c r="E22" i="40"/>
  <c r="F22" i="40"/>
  <c r="L22" i="40"/>
  <c r="B23" i="40"/>
  <c r="C23" i="40"/>
  <c r="D23" i="40"/>
  <c r="E23" i="40"/>
  <c r="F23" i="40"/>
  <c r="L23" i="40"/>
  <c r="B26" i="40"/>
  <c r="C26" i="40"/>
  <c r="D26" i="40"/>
  <c r="E26" i="40"/>
  <c r="F26" i="40"/>
  <c r="L26" i="40"/>
  <c r="B27" i="40"/>
  <c r="C27" i="40"/>
  <c r="D27" i="40"/>
  <c r="E27" i="40"/>
  <c r="F27" i="40"/>
  <c r="L27" i="40"/>
  <c r="B28" i="40"/>
  <c r="C28" i="40"/>
  <c r="D28" i="40"/>
  <c r="E28" i="40"/>
  <c r="F28" i="40"/>
  <c r="L28" i="40"/>
  <c r="B29" i="40"/>
  <c r="C29" i="40"/>
  <c r="D29" i="40"/>
  <c r="E29" i="40"/>
  <c r="F29" i="40"/>
  <c r="L29" i="40"/>
  <c r="B30" i="40"/>
  <c r="C30" i="40"/>
  <c r="D30" i="40"/>
  <c r="E30" i="40"/>
  <c r="F30" i="40"/>
  <c r="L30" i="40"/>
  <c r="B31" i="40"/>
  <c r="C31" i="40"/>
  <c r="D31" i="40"/>
  <c r="E31" i="40"/>
  <c r="F31" i="40"/>
  <c r="L31" i="40"/>
  <c r="B32" i="40"/>
  <c r="C32" i="40"/>
  <c r="D32" i="40"/>
  <c r="E32" i="40"/>
  <c r="F32" i="40"/>
  <c r="L32" i="40"/>
  <c r="B33" i="40"/>
  <c r="C33" i="40"/>
  <c r="D33" i="40"/>
  <c r="E33" i="40"/>
  <c r="F33" i="40"/>
  <c r="L33" i="40"/>
  <c r="B34" i="40"/>
  <c r="C34" i="40"/>
  <c r="D34" i="40"/>
  <c r="E34" i="40"/>
  <c r="F34" i="40"/>
  <c r="L34" i="40"/>
  <c r="B35" i="40"/>
  <c r="C35" i="40"/>
  <c r="D35" i="40"/>
  <c r="E35" i="40"/>
  <c r="F35" i="40"/>
  <c r="L35" i="40"/>
  <c r="B36" i="40"/>
  <c r="C36" i="40"/>
  <c r="D36" i="40"/>
  <c r="E36" i="40"/>
  <c r="F36" i="40"/>
  <c r="L36" i="40"/>
  <c r="B37" i="40"/>
  <c r="C37" i="40"/>
  <c r="D37" i="40"/>
  <c r="E37" i="40"/>
  <c r="F37" i="40"/>
  <c r="L37" i="40"/>
  <c r="B38" i="40"/>
  <c r="C38" i="40"/>
  <c r="D38" i="40"/>
  <c r="E38" i="40"/>
  <c r="F38" i="40"/>
  <c r="L38" i="40"/>
  <c r="B39" i="40"/>
  <c r="C39" i="40"/>
  <c r="D39" i="40"/>
  <c r="E39" i="40"/>
  <c r="F39" i="40"/>
  <c r="L39" i="40"/>
  <c r="B40" i="40"/>
  <c r="C40" i="40"/>
  <c r="D40" i="40"/>
  <c r="E40" i="40"/>
  <c r="F40" i="40"/>
  <c r="L40" i="40"/>
  <c r="B41" i="40"/>
  <c r="C41" i="40"/>
  <c r="D41" i="40"/>
  <c r="E41" i="40"/>
  <c r="F41" i="40"/>
  <c r="L41" i="40"/>
  <c r="B42" i="40"/>
  <c r="C42" i="40"/>
  <c r="D42" i="40"/>
  <c r="E42" i="40"/>
  <c r="F42" i="40"/>
  <c r="L42" i="40"/>
  <c r="B43" i="40"/>
  <c r="C43" i="40"/>
  <c r="D43" i="40"/>
  <c r="E43" i="40"/>
  <c r="F43" i="40"/>
  <c r="L43" i="40"/>
  <c r="B44" i="40"/>
  <c r="C44" i="40"/>
  <c r="D44" i="40"/>
  <c r="E44" i="40"/>
  <c r="F44" i="40"/>
  <c r="L44" i="40"/>
  <c r="B45" i="40"/>
  <c r="C45" i="40"/>
  <c r="D45" i="40"/>
  <c r="E45" i="40"/>
  <c r="F45" i="40"/>
  <c r="L45" i="40"/>
  <c r="B46" i="40"/>
  <c r="C46" i="40"/>
  <c r="D46" i="40"/>
  <c r="E46" i="40"/>
  <c r="F46" i="40"/>
  <c r="L46" i="40"/>
  <c r="B47" i="40"/>
  <c r="C47" i="40"/>
  <c r="D47" i="40"/>
  <c r="E47" i="40"/>
  <c r="F47" i="40"/>
  <c r="L47" i="40"/>
  <c r="B48" i="40"/>
  <c r="C48" i="40"/>
  <c r="D48" i="40"/>
  <c r="E48" i="40"/>
  <c r="F48" i="40"/>
  <c r="L48" i="40"/>
  <c r="B49" i="40"/>
  <c r="C49" i="40"/>
  <c r="D49" i="40"/>
  <c r="E49" i="40"/>
  <c r="F49" i="40"/>
  <c r="L49" i="40"/>
  <c r="L13" i="40"/>
  <c r="E13" i="40"/>
  <c r="D13" i="40"/>
  <c r="C13" i="40"/>
  <c r="B13" i="40"/>
  <c r="S51" i="265"/>
  <c r="O51" i="265"/>
  <c r="H51" i="265"/>
  <c r="G51" i="265"/>
  <c r="F51" i="265"/>
  <c r="E51" i="265"/>
  <c r="D51" i="265"/>
  <c r="C51" i="265"/>
  <c r="B51" i="265"/>
  <c r="S50" i="265"/>
  <c r="O50" i="265"/>
  <c r="H50" i="265"/>
  <c r="G50" i="265"/>
  <c r="F50" i="265"/>
  <c r="E50" i="265"/>
  <c r="D50" i="265"/>
  <c r="C50" i="265"/>
  <c r="B50" i="265"/>
  <c r="S49" i="265"/>
  <c r="O49" i="265"/>
  <c r="H49" i="265"/>
  <c r="G49" i="265"/>
  <c r="F49" i="265"/>
  <c r="E49" i="265"/>
  <c r="D49" i="265"/>
  <c r="C49" i="265"/>
  <c r="B49" i="265"/>
  <c r="S48" i="265"/>
  <c r="O48" i="265"/>
  <c r="H48" i="265"/>
  <c r="G48" i="265"/>
  <c r="F48" i="265"/>
  <c r="E48" i="265"/>
  <c r="D48" i="265"/>
  <c r="C48" i="265"/>
  <c r="B48" i="265"/>
  <c r="S47" i="265"/>
  <c r="O47" i="265"/>
  <c r="H47" i="265"/>
  <c r="G47" i="265"/>
  <c r="F47" i="265"/>
  <c r="E47" i="265"/>
  <c r="D47" i="265"/>
  <c r="C47" i="265"/>
  <c r="B47" i="265"/>
  <c r="S46" i="265"/>
  <c r="O46" i="265"/>
  <c r="H46" i="265"/>
  <c r="G46" i="265"/>
  <c r="F46" i="265"/>
  <c r="E46" i="265"/>
  <c r="D46" i="265"/>
  <c r="C46" i="265"/>
  <c r="B46" i="265"/>
  <c r="S45" i="265"/>
  <c r="O45" i="265"/>
  <c r="H45" i="265"/>
  <c r="G45" i="265"/>
  <c r="F45" i="265"/>
  <c r="E45" i="265"/>
  <c r="D45" i="265"/>
  <c r="C45" i="265"/>
  <c r="B45" i="265"/>
  <c r="S44" i="265"/>
  <c r="O44" i="265"/>
  <c r="H44" i="265"/>
  <c r="G44" i="265"/>
  <c r="F44" i="265"/>
  <c r="E44" i="265"/>
  <c r="D44" i="265"/>
  <c r="C44" i="265"/>
  <c r="B44" i="265"/>
  <c r="S43" i="265"/>
  <c r="O43" i="265"/>
  <c r="H43" i="265"/>
  <c r="G43" i="265"/>
  <c r="F43" i="265"/>
  <c r="E43" i="265"/>
  <c r="D43" i="265"/>
  <c r="C43" i="265"/>
  <c r="B43" i="265"/>
  <c r="S42" i="265"/>
  <c r="O42" i="265"/>
  <c r="H42" i="265"/>
  <c r="G42" i="265"/>
  <c r="F42" i="265"/>
  <c r="E42" i="265"/>
  <c r="D42" i="265"/>
  <c r="C42" i="265"/>
  <c r="B42" i="265"/>
  <c r="S41" i="265"/>
  <c r="O41" i="265"/>
  <c r="H41" i="265"/>
  <c r="G41" i="265"/>
  <c r="F41" i="265"/>
  <c r="E41" i="265"/>
  <c r="D41" i="265"/>
  <c r="C41" i="265"/>
  <c r="B41" i="265"/>
  <c r="S40" i="265"/>
  <c r="O40" i="265"/>
  <c r="H40" i="265"/>
  <c r="G40" i="265"/>
  <c r="F40" i="265"/>
  <c r="E40" i="265"/>
  <c r="D40" i="265"/>
  <c r="C40" i="265"/>
  <c r="B40" i="265"/>
  <c r="S39" i="265"/>
  <c r="O39" i="265"/>
  <c r="H39" i="265"/>
  <c r="G39" i="265"/>
  <c r="F39" i="265"/>
  <c r="E39" i="265"/>
  <c r="D39" i="265"/>
  <c r="C39" i="265"/>
  <c r="B39" i="265"/>
  <c r="S38" i="265"/>
  <c r="O38" i="265"/>
  <c r="H38" i="265"/>
  <c r="G38" i="265"/>
  <c r="F38" i="265"/>
  <c r="E38" i="265"/>
  <c r="D38" i="265"/>
  <c r="C38" i="265"/>
  <c r="B38" i="265"/>
  <c r="S37" i="265"/>
  <c r="O37" i="265"/>
  <c r="H37" i="265"/>
  <c r="G37" i="265"/>
  <c r="F37" i="265"/>
  <c r="E37" i="265"/>
  <c r="D37" i="265"/>
  <c r="C37" i="265"/>
  <c r="B37" i="265"/>
  <c r="S22" i="265"/>
  <c r="O22" i="265"/>
  <c r="H22" i="265"/>
  <c r="G22" i="265"/>
  <c r="F22" i="265"/>
  <c r="E22" i="265"/>
  <c r="D22" i="265"/>
  <c r="C22" i="265"/>
  <c r="B22" i="265"/>
  <c r="S14" i="265"/>
  <c r="O14" i="265"/>
  <c r="H14" i="265"/>
  <c r="G14" i="265"/>
  <c r="F14" i="265"/>
  <c r="E14" i="265"/>
  <c r="D14" i="265"/>
  <c r="C14" i="265"/>
  <c r="B14" i="265"/>
  <c r="S23" i="265"/>
  <c r="O23" i="265"/>
  <c r="H23" i="265"/>
  <c r="G23" i="265"/>
  <c r="F23" i="265"/>
  <c r="E23" i="265"/>
  <c r="D23" i="265"/>
  <c r="C23" i="265"/>
  <c r="B23" i="265"/>
  <c r="S27" i="265"/>
  <c r="H27" i="265"/>
  <c r="G27" i="265"/>
  <c r="F27" i="265"/>
  <c r="E27" i="265"/>
  <c r="D27" i="265"/>
  <c r="C27" i="265"/>
  <c r="B27" i="265"/>
  <c r="S20" i="265"/>
  <c r="H20" i="265"/>
  <c r="G20" i="265"/>
  <c r="F20" i="265"/>
  <c r="E20" i="265"/>
  <c r="D20" i="265"/>
  <c r="C20" i="265"/>
  <c r="B20" i="265"/>
  <c r="S25" i="265"/>
  <c r="O25" i="265"/>
  <c r="H25" i="265"/>
  <c r="G25" i="265"/>
  <c r="F25" i="265"/>
  <c r="E25" i="265"/>
  <c r="D25" i="265"/>
  <c r="C25" i="265"/>
  <c r="B25" i="265"/>
  <c r="S24" i="265"/>
  <c r="O24" i="265"/>
  <c r="H24" i="265"/>
  <c r="G24" i="265"/>
  <c r="F24" i="265"/>
  <c r="E24" i="265"/>
  <c r="D24" i="265"/>
  <c r="C24" i="265"/>
  <c r="B24" i="265"/>
  <c r="S26" i="265"/>
  <c r="H26" i="265"/>
  <c r="G26" i="265"/>
  <c r="F26" i="265"/>
  <c r="E26" i="265"/>
  <c r="D26" i="265"/>
  <c r="C26" i="265"/>
  <c r="B26" i="265"/>
  <c r="S19" i="265"/>
  <c r="H19" i="265"/>
  <c r="G19" i="265"/>
  <c r="F19" i="265"/>
  <c r="E19" i="265"/>
  <c r="D19" i="265"/>
  <c r="C19" i="265"/>
  <c r="B19" i="265"/>
  <c r="S8" i="265"/>
  <c r="A4" i="265"/>
  <c r="A2" i="265"/>
  <c r="A1" i="265"/>
  <c r="S22" i="201"/>
  <c r="S15" i="201"/>
  <c r="S14" i="201"/>
  <c r="S17" i="201"/>
  <c r="S21" i="201"/>
  <c r="S13" i="201"/>
  <c r="S19" i="201"/>
  <c r="S20" i="201"/>
  <c r="S16" i="201"/>
  <c r="S11" i="201"/>
  <c r="S12" i="201"/>
  <c r="S18" i="201"/>
  <c r="S23" i="201"/>
  <c r="S24" i="201"/>
  <c r="S25" i="201"/>
  <c r="S26" i="201"/>
  <c r="S27" i="201"/>
  <c r="S28" i="201"/>
  <c r="S29" i="201"/>
  <c r="S30" i="201"/>
  <c r="S31" i="201"/>
  <c r="S32" i="201"/>
  <c r="S33" i="201"/>
  <c r="B22" i="201"/>
  <c r="C22" i="201"/>
  <c r="D22" i="201"/>
  <c r="E22" i="201"/>
  <c r="F22" i="201"/>
  <c r="G22" i="201"/>
  <c r="H22" i="201"/>
  <c r="B15" i="201"/>
  <c r="C15" i="201"/>
  <c r="D15" i="201"/>
  <c r="E15" i="201"/>
  <c r="F15" i="201"/>
  <c r="G15" i="201"/>
  <c r="H15" i="201"/>
  <c r="B14" i="201"/>
  <c r="C14" i="201"/>
  <c r="D14" i="201"/>
  <c r="E14" i="201"/>
  <c r="F14" i="201"/>
  <c r="G14" i="201"/>
  <c r="H14" i="201"/>
  <c r="B17" i="201"/>
  <c r="C17" i="201"/>
  <c r="D17" i="201"/>
  <c r="E17" i="201"/>
  <c r="F17" i="201"/>
  <c r="G17" i="201"/>
  <c r="H17" i="201"/>
  <c r="B21" i="201"/>
  <c r="C21" i="201"/>
  <c r="D21" i="201"/>
  <c r="E21" i="201"/>
  <c r="F21" i="201"/>
  <c r="G21" i="201"/>
  <c r="H21" i="201"/>
  <c r="B13" i="201"/>
  <c r="C13" i="201"/>
  <c r="D13" i="201"/>
  <c r="E13" i="201"/>
  <c r="F13" i="201"/>
  <c r="G13" i="201"/>
  <c r="H13" i="201"/>
  <c r="B19" i="201"/>
  <c r="C19" i="201"/>
  <c r="D19" i="201"/>
  <c r="E19" i="201"/>
  <c r="F19" i="201"/>
  <c r="G19" i="201"/>
  <c r="H19" i="201"/>
  <c r="B20" i="201"/>
  <c r="C20" i="201"/>
  <c r="D20" i="201"/>
  <c r="E20" i="201"/>
  <c r="F20" i="201"/>
  <c r="G20" i="201"/>
  <c r="H20" i="201"/>
  <c r="B16" i="201"/>
  <c r="C16" i="201"/>
  <c r="D16" i="201"/>
  <c r="E16" i="201"/>
  <c r="F16" i="201"/>
  <c r="G16" i="201"/>
  <c r="H16" i="201"/>
  <c r="B11" i="201"/>
  <c r="C11" i="201"/>
  <c r="D11" i="201"/>
  <c r="E11" i="201"/>
  <c r="F11" i="201"/>
  <c r="G11" i="201"/>
  <c r="H11" i="201"/>
  <c r="B12" i="201"/>
  <c r="C12" i="201"/>
  <c r="D12" i="201"/>
  <c r="E12" i="201"/>
  <c r="F12" i="201"/>
  <c r="G12" i="201"/>
  <c r="H12" i="201"/>
  <c r="B18" i="201"/>
  <c r="C18" i="201"/>
  <c r="D18" i="201"/>
  <c r="E18" i="201"/>
  <c r="F18" i="201"/>
  <c r="G18" i="201"/>
  <c r="H18" i="201"/>
  <c r="B23" i="201"/>
  <c r="C23" i="201"/>
  <c r="D23" i="201"/>
  <c r="E23" i="201"/>
  <c r="F23" i="201"/>
  <c r="G23" i="201"/>
  <c r="H23" i="201"/>
  <c r="B24" i="201"/>
  <c r="C24" i="201"/>
  <c r="D24" i="201"/>
  <c r="E24" i="201"/>
  <c r="F24" i="201"/>
  <c r="G24" i="201"/>
  <c r="H24" i="201"/>
  <c r="B25" i="201"/>
  <c r="C25" i="201"/>
  <c r="D25" i="201"/>
  <c r="E25" i="201"/>
  <c r="F25" i="201"/>
  <c r="G25" i="201"/>
  <c r="H25" i="201"/>
  <c r="B26" i="201"/>
  <c r="C26" i="201"/>
  <c r="D26" i="201"/>
  <c r="E26" i="201"/>
  <c r="F26" i="201"/>
  <c r="G26" i="201"/>
  <c r="H26" i="201"/>
  <c r="B27" i="201"/>
  <c r="C27" i="201"/>
  <c r="D27" i="201"/>
  <c r="E27" i="201"/>
  <c r="F27" i="201"/>
  <c r="G27" i="201"/>
  <c r="H27" i="201"/>
  <c r="B28" i="201"/>
  <c r="C28" i="201"/>
  <c r="D28" i="201"/>
  <c r="E28" i="201"/>
  <c r="F28" i="201"/>
  <c r="G28" i="201"/>
  <c r="H28" i="201"/>
  <c r="B29" i="201"/>
  <c r="C29" i="201"/>
  <c r="D29" i="201"/>
  <c r="E29" i="201"/>
  <c r="F29" i="201"/>
  <c r="G29" i="201"/>
  <c r="H29" i="201"/>
  <c r="B30" i="201"/>
  <c r="C30" i="201"/>
  <c r="D30" i="201"/>
  <c r="E30" i="201"/>
  <c r="F30" i="201"/>
  <c r="G30" i="201"/>
  <c r="H30" i="201"/>
  <c r="B31" i="201"/>
  <c r="C31" i="201"/>
  <c r="D31" i="201"/>
  <c r="E31" i="201"/>
  <c r="F31" i="201"/>
  <c r="G31" i="201"/>
  <c r="H31" i="201"/>
  <c r="B32" i="201"/>
  <c r="C32" i="201"/>
  <c r="D32" i="201"/>
  <c r="E32" i="201"/>
  <c r="F32" i="201"/>
  <c r="G32" i="201"/>
  <c r="H32" i="201"/>
  <c r="B33" i="201"/>
  <c r="C33" i="201"/>
  <c r="D33" i="201"/>
  <c r="E33" i="201"/>
  <c r="F33" i="201"/>
  <c r="G33" i="201"/>
  <c r="H33" i="201"/>
  <c r="E247" i="143" l="1"/>
  <c r="D247" i="143"/>
  <c r="C247" i="143"/>
  <c r="B247" i="143"/>
  <c r="E246" i="143"/>
  <c r="D246" i="143"/>
  <c r="C246" i="143"/>
  <c r="B246" i="143"/>
  <c r="E245" i="143"/>
  <c r="D245" i="143"/>
  <c r="C245" i="143"/>
  <c r="B245" i="143"/>
  <c r="E244" i="143"/>
  <c r="D244" i="143"/>
  <c r="C244" i="143"/>
  <c r="B244" i="143"/>
  <c r="B197" i="143"/>
  <c r="E242" i="143"/>
  <c r="D242" i="143"/>
  <c r="C242" i="143"/>
  <c r="B242" i="143"/>
  <c r="E241" i="143"/>
  <c r="D241" i="143"/>
  <c r="C241" i="143"/>
  <c r="B241" i="143"/>
  <c r="E240" i="143"/>
  <c r="D240" i="143"/>
  <c r="C240" i="143"/>
  <c r="B240" i="143"/>
  <c r="E239" i="143"/>
  <c r="D239" i="143"/>
  <c r="C239" i="143"/>
  <c r="B239" i="143"/>
  <c r="E237" i="143"/>
  <c r="D237" i="143"/>
  <c r="C237" i="143"/>
  <c r="B237" i="143"/>
  <c r="E236" i="143"/>
  <c r="D236" i="143"/>
  <c r="C236" i="143"/>
  <c r="B236" i="143"/>
  <c r="E235" i="143"/>
  <c r="D235" i="143"/>
  <c r="C235" i="143"/>
  <c r="B235" i="143"/>
  <c r="E234" i="143"/>
  <c r="D234" i="143"/>
  <c r="C234" i="143"/>
  <c r="B234" i="143"/>
  <c r="E232" i="143"/>
  <c r="D232" i="143"/>
  <c r="C232" i="143"/>
  <c r="B232" i="143"/>
  <c r="E231" i="143"/>
  <c r="D231" i="143"/>
  <c r="C231" i="143"/>
  <c r="B231" i="143"/>
  <c r="E230" i="143"/>
  <c r="D230" i="143"/>
  <c r="C230" i="143"/>
  <c r="B230" i="143"/>
  <c r="E229" i="143"/>
  <c r="D229" i="143"/>
  <c r="C229" i="143"/>
  <c r="B229" i="143"/>
  <c r="E227" i="143"/>
  <c r="D227" i="143"/>
  <c r="C227" i="143"/>
  <c r="B227" i="143"/>
  <c r="E226" i="143"/>
  <c r="D226" i="143"/>
  <c r="C226" i="143"/>
  <c r="B226" i="143"/>
  <c r="E225" i="143"/>
  <c r="D225" i="143"/>
  <c r="C225" i="143"/>
  <c r="B225" i="143"/>
  <c r="E224" i="143"/>
  <c r="D224" i="143"/>
  <c r="C224" i="143"/>
  <c r="B224" i="143"/>
  <c r="E222" i="143"/>
  <c r="D222" i="143"/>
  <c r="C222" i="143"/>
  <c r="B222" i="143"/>
  <c r="E221" i="143"/>
  <c r="D221" i="143"/>
  <c r="C221" i="143"/>
  <c r="B221" i="143"/>
  <c r="E220" i="143"/>
  <c r="D220" i="143"/>
  <c r="C220" i="143"/>
  <c r="B220" i="143"/>
  <c r="E219" i="143"/>
  <c r="D219" i="143"/>
  <c r="C219" i="143"/>
  <c r="B219" i="143"/>
  <c r="E217" i="143"/>
  <c r="D217" i="143"/>
  <c r="C217" i="143"/>
  <c r="B217" i="143"/>
  <c r="E216" i="143"/>
  <c r="D216" i="143"/>
  <c r="C216" i="143"/>
  <c r="B216" i="143"/>
  <c r="E215" i="143"/>
  <c r="D215" i="143"/>
  <c r="C215" i="143"/>
  <c r="B215" i="143"/>
  <c r="E214" i="143"/>
  <c r="D214" i="143"/>
  <c r="C214" i="143"/>
  <c r="B214" i="143"/>
  <c r="E212" i="143"/>
  <c r="D212" i="143"/>
  <c r="C212" i="143"/>
  <c r="B212" i="143"/>
  <c r="E211" i="143"/>
  <c r="D211" i="143"/>
  <c r="C211" i="143"/>
  <c r="B211" i="143"/>
  <c r="E210" i="143"/>
  <c r="D210" i="143"/>
  <c r="C210" i="143"/>
  <c r="B210" i="143"/>
  <c r="E209" i="143"/>
  <c r="D209" i="143"/>
  <c r="C209" i="143"/>
  <c r="B209" i="143"/>
  <c r="E207" i="143"/>
  <c r="D207" i="143"/>
  <c r="C207" i="143"/>
  <c r="B207" i="143"/>
  <c r="E206" i="143"/>
  <c r="D206" i="143"/>
  <c r="C206" i="143"/>
  <c r="B206" i="143"/>
  <c r="E205" i="143"/>
  <c r="D205" i="143"/>
  <c r="C205" i="143"/>
  <c r="B205" i="143"/>
  <c r="E204" i="143"/>
  <c r="D204" i="143"/>
  <c r="C204" i="143"/>
  <c r="B204" i="143"/>
  <c r="E201" i="143"/>
  <c r="D201" i="143"/>
  <c r="C201" i="143"/>
  <c r="B201" i="143"/>
  <c r="E200" i="143"/>
  <c r="D200" i="143"/>
  <c r="C200" i="143"/>
  <c r="B200" i="143"/>
  <c r="E196" i="143"/>
  <c r="D196" i="143"/>
  <c r="C196" i="143"/>
  <c r="B196" i="143"/>
  <c r="E195" i="143"/>
  <c r="D195" i="143"/>
  <c r="C195" i="143"/>
  <c r="B195" i="143"/>
  <c r="E194" i="143"/>
  <c r="D194" i="143"/>
  <c r="C194" i="143"/>
  <c r="B194" i="143"/>
  <c r="E193" i="143"/>
  <c r="D193" i="143"/>
  <c r="C193" i="143"/>
  <c r="B193" i="143"/>
  <c r="E191" i="143"/>
  <c r="D191" i="143"/>
  <c r="C191" i="143"/>
  <c r="B191" i="143"/>
  <c r="E190" i="143"/>
  <c r="D190" i="143"/>
  <c r="C190" i="143"/>
  <c r="B190" i="143"/>
  <c r="E189" i="143"/>
  <c r="D189" i="143"/>
  <c r="C189" i="143"/>
  <c r="B189" i="143"/>
  <c r="E188" i="143"/>
  <c r="D188" i="143"/>
  <c r="C188" i="143"/>
  <c r="B188" i="143"/>
  <c r="B111" i="143"/>
  <c r="E186" i="143"/>
  <c r="D186" i="143"/>
  <c r="C186" i="143"/>
  <c r="B186" i="143"/>
  <c r="E185" i="143"/>
  <c r="D185" i="143"/>
  <c r="C185" i="143"/>
  <c r="B185" i="143"/>
  <c r="E184" i="143"/>
  <c r="D184" i="143"/>
  <c r="C184" i="143"/>
  <c r="B184" i="143"/>
  <c r="E183" i="143"/>
  <c r="D183" i="143"/>
  <c r="C183" i="143"/>
  <c r="B183" i="143"/>
  <c r="E181" i="143"/>
  <c r="D181" i="143"/>
  <c r="C181" i="143"/>
  <c r="B181" i="143"/>
  <c r="E180" i="143"/>
  <c r="D180" i="143"/>
  <c r="C180" i="143"/>
  <c r="B180" i="143"/>
  <c r="E179" i="143"/>
  <c r="D179" i="143"/>
  <c r="C179" i="143"/>
  <c r="B179" i="143"/>
  <c r="E178" i="143"/>
  <c r="D178" i="143"/>
  <c r="C178" i="143"/>
  <c r="B178" i="143"/>
  <c r="E176" i="143"/>
  <c r="D176" i="143"/>
  <c r="C176" i="143"/>
  <c r="B176" i="143"/>
  <c r="E175" i="143"/>
  <c r="D175" i="143"/>
  <c r="C175" i="143"/>
  <c r="B175" i="143"/>
  <c r="E174" i="143"/>
  <c r="D174" i="143"/>
  <c r="C174" i="143"/>
  <c r="B174" i="143"/>
  <c r="E173" i="143"/>
  <c r="D173" i="143"/>
  <c r="C173" i="143"/>
  <c r="B173" i="143"/>
  <c r="E171" i="143"/>
  <c r="D171" i="143"/>
  <c r="C171" i="143"/>
  <c r="B171" i="143"/>
  <c r="E170" i="143"/>
  <c r="D170" i="143"/>
  <c r="C170" i="143"/>
  <c r="B170" i="143"/>
  <c r="E169" i="143"/>
  <c r="D169" i="143"/>
  <c r="C169" i="143"/>
  <c r="B169" i="143"/>
  <c r="E168" i="143"/>
  <c r="D168" i="143"/>
  <c r="C168" i="143"/>
  <c r="B168" i="143"/>
  <c r="E166" i="143"/>
  <c r="D166" i="143"/>
  <c r="C166" i="143"/>
  <c r="B166" i="143"/>
  <c r="E165" i="143"/>
  <c r="D165" i="143"/>
  <c r="C165" i="143"/>
  <c r="B165" i="143"/>
  <c r="E164" i="143"/>
  <c r="D164" i="143"/>
  <c r="C164" i="143"/>
  <c r="B164" i="143"/>
  <c r="E163" i="143"/>
  <c r="D163" i="143"/>
  <c r="C163" i="143"/>
  <c r="B163" i="143"/>
  <c r="E161" i="143"/>
  <c r="D161" i="143"/>
  <c r="C161" i="143"/>
  <c r="B161" i="143"/>
  <c r="E160" i="143"/>
  <c r="D160" i="143"/>
  <c r="C160" i="143"/>
  <c r="B160" i="143"/>
  <c r="E159" i="143"/>
  <c r="D159" i="143"/>
  <c r="C159" i="143"/>
  <c r="B159" i="143"/>
  <c r="E158" i="143"/>
  <c r="D158" i="143"/>
  <c r="C158" i="143"/>
  <c r="B158" i="143"/>
  <c r="E156" i="143"/>
  <c r="D156" i="143"/>
  <c r="C156" i="143"/>
  <c r="B156" i="143"/>
  <c r="E155" i="143"/>
  <c r="D155" i="143"/>
  <c r="C155" i="143"/>
  <c r="B155" i="143"/>
  <c r="E154" i="143"/>
  <c r="D154" i="143"/>
  <c r="C154" i="143"/>
  <c r="B154" i="143"/>
  <c r="E153" i="143"/>
  <c r="D153" i="143"/>
  <c r="C153" i="143"/>
  <c r="B153" i="143"/>
  <c r="E151" i="143"/>
  <c r="D151" i="143"/>
  <c r="C151" i="143"/>
  <c r="B151" i="143"/>
  <c r="E150" i="143"/>
  <c r="D150" i="143"/>
  <c r="C150" i="143"/>
  <c r="B150" i="143"/>
  <c r="E149" i="143"/>
  <c r="D149" i="143"/>
  <c r="C149" i="143"/>
  <c r="B149" i="143"/>
  <c r="E148" i="143"/>
  <c r="D148" i="143"/>
  <c r="C148" i="143"/>
  <c r="B148" i="143"/>
  <c r="E146" i="143"/>
  <c r="D146" i="143"/>
  <c r="C146" i="143"/>
  <c r="B146" i="143"/>
  <c r="E145" i="143"/>
  <c r="D145" i="143"/>
  <c r="C145" i="143"/>
  <c r="B145" i="143"/>
  <c r="E144" i="143"/>
  <c r="D144" i="143"/>
  <c r="C144" i="143"/>
  <c r="B144" i="143"/>
  <c r="E143" i="143"/>
  <c r="D143" i="143"/>
  <c r="C143" i="143"/>
  <c r="B143" i="143"/>
  <c r="E141" i="143"/>
  <c r="D141" i="143"/>
  <c r="C141" i="143"/>
  <c r="B141" i="143"/>
  <c r="E140" i="143"/>
  <c r="D140" i="143"/>
  <c r="C140" i="143"/>
  <c r="B140" i="143"/>
  <c r="E139" i="143"/>
  <c r="D139" i="143"/>
  <c r="C139" i="143"/>
  <c r="B139" i="143"/>
  <c r="E138" i="143"/>
  <c r="D138" i="143"/>
  <c r="C138" i="143"/>
  <c r="B138" i="143"/>
  <c r="E136" i="143"/>
  <c r="D136" i="143"/>
  <c r="C136" i="143"/>
  <c r="B136" i="143"/>
  <c r="E135" i="143"/>
  <c r="D135" i="143"/>
  <c r="C135" i="143"/>
  <c r="B135" i="143"/>
  <c r="E134" i="143"/>
  <c r="D134" i="143"/>
  <c r="C134" i="143"/>
  <c r="B134" i="143"/>
  <c r="E133" i="143"/>
  <c r="D133" i="143"/>
  <c r="C133" i="143"/>
  <c r="B133" i="143"/>
  <c r="E131" i="143"/>
  <c r="D131" i="143"/>
  <c r="C131" i="143"/>
  <c r="B131" i="143"/>
  <c r="E130" i="143"/>
  <c r="D130" i="143"/>
  <c r="C130" i="143"/>
  <c r="B130" i="143"/>
  <c r="E129" i="143"/>
  <c r="D129" i="143"/>
  <c r="C129" i="143"/>
  <c r="B129" i="143"/>
  <c r="E128" i="143"/>
  <c r="D128" i="143"/>
  <c r="C128" i="143"/>
  <c r="B128" i="143"/>
  <c r="E126" i="143"/>
  <c r="D126" i="143"/>
  <c r="C126" i="143"/>
  <c r="B126" i="143"/>
  <c r="E125" i="143"/>
  <c r="D125" i="143"/>
  <c r="C125" i="143"/>
  <c r="B125" i="143"/>
  <c r="E124" i="143"/>
  <c r="D124" i="143"/>
  <c r="C124" i="143"/>
  <c r="B124" i="143"/>
  <c r="E123" i="143"/>
  <c r="D123" i="143"/>
  <c r="C123" i="143"/>
  <c r="B123" i="143"/>
  <c r="E121" i="143"/>
  <c r="D121" i="143"/>
  <c r="C121" i="143"/>
  <c r="B121" i="143"/>
  <c r="E120" i="143"/>
  <c r="D120" i="143"/>
  <c r="C120" i="143"/>
  <c r="B120" i="143"/>
  <c r="E119" i="143"/>
  <c r="D119" i="143"/>
  <c r="C119" i="143"/>
  <c r="B119" i="143"/>
  <c r="E118" i="143"/>
  <c r="D118" i="143"/>
  <c r="C118" i="143"/>
  <c r="B118" i="143"/>
  <c r="E116" i="143"/>
  <c r="D116" i="143"/>
  <c r="C116" i="143"/>
  <c r="B116" i="143"/>
  <c r="E115" i="143"/>
  <c r="D115" i="143"/>
  <c r="C115" i="143"/>
  <c r="B115" i="143"/>
  <c r="E114" i="143"/>
  <c r="D114" i="143"/>
  <c r="C114" i="143"/>
  <c r="B114" i="143"/>
  <c r="E113" i="143"/>
  <c r="D113" i="143"/>
  <c r="C113" i="143"/>
  <c r="B113" i="143"/>
  <c r="E110" i="143"/>
  <c r="D110" i="143"/>
  <c r="C110" i="143"/>
  <c r="B110" i="143"/>
  <c r="E109" i="143"/>
  <c r="D109" i="143"/>
  <c r="C109" i="143"/>
  <c r="B109" i="143"/>
  <c r="E108" i="143"/>
  <c r="D108" i="143"/>
  <c r="C108" i="143"/>
  <c r="B108" i="143"/>
  <c r="E107" i="143"/>
  <c r="D107" i="143"/>
  <c r="C107" i="143"/>
  <c r="B107" i="143"/>
  <c r="E104" i="143"/>
  <c r="D104" i="143"/>
  <c r="C104" i="143"/>
  <c r="B104" i="143"/>
  <c r="E103" i="143"/>
  <c r="D103" i="143"/>
  <c r="C103" i="143"/>
  <c r="B103" i="143"/>
  <c r="E102" i="143"/>
  <c r="D102" i="143"/>
  <c r="C102" i="143"/>
  <c r="B102" i="143"/>
  <c r="E100" i="143"/>
  <c r="D100" i="143"/>
  <c r="C100" i="143"/>
  <c r="B100" i="143"/>
  <c r="E99" i="143"/>
  <c r="D99" i="143"/>
  <c r="C99" i="143"/>
  <c r="B99" i="143"/>
  <c r="E98" i="143"/>
  <c r="D98" i="143"/>
  <c r="C98" i="143"/>
  <c r="B98" i="143"/>
  <c r="E97" i="143"/>
  <c r="D97" i="143"/>
  <c r="C97" i="143"/>
  <c r="B97" i="143"/>
  <c r="E95" i="143"/>
  <c r="D95" i="143"/>
  <c r="C95" i="143"/>
  <c r="B95" i="143"/>
  <c r="E94" i="143"/>
  <c r="D94" i="143"/>
  <c r="C94" i="143"/>
  <c r="B94" i="143"/>
  <c r="E93" i="143"/>
  <c r="D93" i="143"/>
  <c r="C93" i="143"/>
  <c r="B93" i="143"/>
  <c r="E92" i="143"/>
  <c r="D92" i="143"/>
  <c r="C92" i="143"/>
  <c r="B92" i="143"/>
  <c r="E90" i="143"/>
  <c r="D90" i="143"/>
  <c r="C90" i="143"/>
  <c r="B90" i="143"/>
  <c r="E89" i="143"/>
  <c r="D89" i="143"/>
  <c r="C89" i="143"/>
  <c r="B89" i="143"/>
  <c r="E88" i="143"/>
  <c r="D88" i="143"/>
  <c r="C88" i="143"/>
  <c r="B88" i="143"/>
  <c r="E87" i="143"/>
  <c r="D87" i="143"/>
  <c r="C87" i="143"/>
  <c r="B87" i="143"/>
  <c r="E85" i="143"/>
  <c r="D85" i="143"/>
  <c r="C85" i="143"/>
  <c r="B85" i="143"/>
  <c r="E84" i="143"/>
  <c r="D84" i="143"/>
  <c r="C84" i="143"/>
  <c r="B84" i="143"/>
  <c r="E83" i="143"/>
  <c r="D83" i="143"/>
  <c r="C83" i="143"/>
  <c r="B83" i="143"/>
  <c r="E82" i="143"/>
  <c r="D82" i="143"/>
  <c r="C82" i="143"/>
  <c r="B82" i="143"/>
  <c r="E79" i="143"/>
  <c r="D79" i="143"/>
  <c r="C79" i="143"/>
  <c r="B79" i="143"/>
  <c r="E78" i="143"/>
  <c r="D78" i="143"/>
  <c r="C78" i="143"/>
  <c r="B78" i="143"/>
  <c r="E77" i="143"/>
  <c r="D77" i="143"/>
  <c r="C77" i="143"/>
  <c r="B77" i="143"/>
  <c r="E73" i="143"/>
  <c r="D73" i="143"/>
  <c r="C73" i="143"/>
  <c r="B73" i="143"/>
  <c r="E72" i="143"/>
  <c r="D72" i="143"/>
  <c r="C72" i="143"/>
  <c r="B72" i="143"/>
  <c r="E71" i="143"/>
  <c r="D71" i="143"/>
  <c r="C71" i="143"/>
  <c r="B71" i="143"/>
  <c r="E70" i="143"/>
  <c r="D70" i="143"/>
  <c r="C70" i="143"/>
  <c r="B70" i="143"/>
  <c r="E65" i="143"/>
  <c r="D65" i="143"/>
  <c r="C65" i="143"/>
  <c r="B65" i="143"/>
  <c r="E61" i="143"/>
  <c r="D61" i="143"/>
  <c r="C61" i="143"/>
  <c r="B61" i="143"/>
  <c r="E60" i="143"/>
  <c r="D60" i="143"/>
  <c r="C60" i="143"/>
  <c r="B60" i="143"/>
  <c r="E59" i="143"/>
  <c r="D59" i="143"/>
  <c r="C59" i="143"/>
  <c r="B59" i="143"/>
  <c r="E55" i="143"/>
  <c r="D55" i="143"/>
  <c r="C55" i="143"/>
  <c r="B55" i="143"/>
  <c r="E54" i="143"/>
  <c r="D54" i="143"/>
  <c r="C54" i="143"/>
  <c r="B54" i="143"/>
  <c r="E53" i="143"/>
  <c r="D53" i="143"/>
  <c r="C53" i="143"/>
  <c r="B53" i="143"/>
  <c r="E52" i="143"/>
  <c r="D52" i="143"/>
  <c r="C52" i="143"/>
  <c r="B52" i="143"/>
  <c r="E49" i="143"/>
  <c r="D49" i="143"/>
  <c r="C49" i="143"/>
  <c r="B49" i="143"/>
  <c r="E48" i="143"/>
  <c r="D48" i="143"/>
  <c r="C48" i="143"/>
  <c r="B48" i="143"/>
  <c r="E47" i="143"/>
  <c r="D47" i="143"/>
  <c r="C47" i="143"/>
  <c r="B47" i="143"/>
  <c r="E46" i="143"/>
  <c r="D46" i="143"/>
  <c r="C46" i="143"/>
  <c r="B46" i="143"/>
  <c r="E43" i="143"/>
  <c r="D43" i="143"/>
  <c r="C43" i="143"/>
  <c r="B43" i="143"/>
  <c r="E42" i="143"/>
  <c r="D42" i="143"/>
  <c r="C42" i="143"/>
  <c r="B42" i="143"/>
  <c r="E41" i="143"/>
  <c r="D41" i="143"/>
  <c r="C41" i="143"/>
  <c r="B41" i="143"/>
  <c r="E37" i="143"/>
  <c r="D37" i="143"/>
  <c r="C37" i="143"/>
  <c r="B37" i="143"/>
  <c r="E36" i="143"/>
  <c r="D36" i="143"/>
  <c r="C36" i="143"/>
  <c r="B36" i="143"/>
  <c r="E35" i="143"/>
  <c r="D35" i="143"/>
  <c r="C35" i="143"/>
  <c r="B35" i="143"/>
  <c r="E31" i="143"/>
  <c r="D31" i="143"/>
  <c r="C31" i="143"/>
  <c r="B31" i="143"/>
  <c r="E30" i="143"/>
  <c r="D30" i="143"/>
  <c r="C30" i="143"/>
  <c r="B30" i="143"/>
  <c r="E29" i="143"/>
  <c r="D29" i="143"/>
  <c r="C29" i="143"/>
  <c r="B29" i="143"/>
  <c r="E28" i="143"/>
  <c r="D28" i="143"/>
  <c r="C28" i="143"/>
  <c r="B28" i="143"/>
  <c r="E25" i="143"/>
  <c r="D25" i="143"/>
  <c r="C25" i="143"/>
  <c r="B25" i="143"/>
  <c r="E24" i="143"/>
  <c r="D24" i="143"/>
  <c r="C24" i="143"/>
  <c r="B24" i="143"/>
  <c r="E23" i="143"/>
  <c r="D23" i="143"/>
  <c r="C23" i="143"/>
  <c r="B23" i="143"/>
  <c r="E22" i="143"/>
  <c r="D22" i="143"/>
  <c r="C22" i="143"/>
  <c r="B22" i="143"/>
  <c r="E19" i="143"/>
  <c r="D19" i="143"/>
  <c r="C19" i="143"/>
  <c r="B19" i="143"/>
  <c r="E18" i="143"/>
  <c r="D18" i="143"/>
  <c r="C18" i="143"/>
  <c r="B18" i="143"/>
  <c r="E17" i="143"/>
  <c r="D17" i="143"/>
  <c r="C17" i="143"/>
  <c r="B17" i="143"/>
  <c r="E16" i="143"/>
  <c r="D16" i="143"/>
  <c r="C16" i="143"/>
  <c r="B16" i="143"/>
  <c r="B11" i="143"/>
  <c r="C11" i="143"/>
  <c r="D11" i="143"/>
  <c r="E11" i="143"/>
  <c r="B12" i="143"/>
  <c r="C12" i="143"/>
  <c r="D12" i="143"/>
  <c r="E12" i="143"/>
  <c r="B13" i="143"/>
  <c r="C13" i="143"/>
  <c r="D13" i="143"/>
  <c r="E13" i="143"/>
  <c r="E10" i="143"/>
  <c r="D10" i="143"/>
  <c r="C10" i="143"/>
  <c r="B10" i="143"/>
  <c r="E128" i="257"/>
  <c r="D128" i="257"/>
  <c r="C128" i="257"/>
  <c r="B128" i="257"/>
  <c r="E127" i="257"/>
  <c r="D127" i="257"/>
  <c r="C127" i="257"/>
  <c r="B127" i="257"/>
  <c r="E126" i="257"/>
  <c r="D126" i="257"/>
  <c r="C126" i="257"/>
  <c r="B126" i="257"/>
  <c r="E125" i="257"/>
  <c r="D125" i="257"/>
  <c r="C125" i="257"/>
  <c r="B125" i="257"/>
  <c r="E124" i="257"/>
  <c r="D124" i="257"/>
  <c r="C124" i="257"/>
  <c r="B124" i="257"/>
  <c r="E121" i="257"/>
  <c r="D121" i="257"/>
  <c r="C121" i="257"/>
  <c r="B121" i="257"/>
  <c r="E120" i="257"/>
  <c r="D120" i="257"/>
  <c r="C120" i="257"/>
  <c r="B120" i="257"/>
  <c r="E119" i="257"/>
  <c r="D119" i="257"/>
  <c r="C119" i="257"/>
  <c r="B119" i="257"/>
  <c r="E118" i="257"/>
  <c r="D118" i="257"/>
  <c r="C118" i="257"/>
  <c r="B118" i="257"/>
  <c r="E117" i="257"/>
  <c r="D117" i="257"/>
  <c r="C117" i="257"/>
  <c r="B117" i="257"/>
  <c r="E114" i="257"/>
  <c r="D114" i="257"/>
  <c r="C114" i="257"/>
  <c r="B114" i="257"/>
  <c r="E113" i="257"/>
  <c r="D113" i="257"/>
  <c r="C113" i="257"/>
  <c r="B113" i="257"/>
  <c r="E112" i="257"/>
  <c r="D112" i="257"/>
  <c r="C112" i="257"/>
  <c r="B112" i="257"/>
  <c r="E111" i="257"/>
  <c r="D111" i="257"/>
  <c r="C111" i="257"/>
  <c r="B111" i="257"/>
  <c r="E110" i="257"/>
  <c r="D110" i="257"/>
  <c r="C110" i="257"/>
  <c r="B110" i="257"/>
  <c r="E107" i="257"/>
  <c r="D107" i="257"/>
  <c r="C107" i="257"/>
  <c r="B107" i="257"/>
  <c r="E106" i="257"/>
  <c r="D106" i="257"/>
  <c r="C106" i="257"/>
  <c r="B106" i="257"/>
  <c r="E105" i="257"/>
  <c r="D105" i="257"/>
  <c r="C105" i="257"/>
  <c r="B105" i="257"/>
  <c r="E104" i="257"/>
  <c r="D104" i="257"/>
  <c r="C104" i="257"/>
  <c r="B104" i="257"/>
  <c r="E103" i="257"/>
  <c r="D103" i="257"/>
  <c r="C103" i="257"/>
  <c r="B103" i="257"/>
  <c r="E100" i="257"/>
  <c r="D100" i="257"/>
  <c r="C100" i="257"/>
  <c r="B100" i="257"/>
  <c r="E99" i="257"/>
  <c r="D99" i="257"/>
  <c r="C99" i="257"/>
  <c r="B99" i="257"/>
  <c r="E98" i="257"/>
  <c r="D98" i="257"/>
  <c r="C98" i="257"/>
  <c r="B98" i="257"/>
  <c r="E97" i="257"/>
  <c r="D97" i="257"/>
  <c r="C97" i="257"/>
  <c r="B97" i="257"/>
  <c r="E96" i="257"/>
  <c r="D96" i="257"/>
  <c r="C96" i="257"/>
  <c r="B96" i="257"/>
  <c r="B89" i="257"/>
  <c r="C89" i="257"/>
  <c r="D89" i="257"/>
  <c r="E89" i="257"/>
  <c r="B90" i="257"/>
  <c r="C90" i="257"/>
  <c r="D90" i="257"/>
  <c r="E90" i="257"/>
  <c r="B91" i="257"/>
  <c r="C91" i="257"/>
  <c r="D91" i="257"/>
  <c r="E91" i="257"/>
  <c r="B92" i="257"/>
  <c r="C92" i="257"/>
  <c r="D92" i="257"/>
  <c r="E92" i="257"/>
  <c r="B93" i="257"/>
  <c r="C93" i="257"/>
  <c r="D93" i="257"/>
  <c r="E93" i="257"/>
  <c r="E14" i="257"/>
  <c r="D14" i="257"/>
  <c r="C14" i="257"/>
  <c r="B14" i="257"/>
  <c r="E13" i="257"/>
  <c r="D13" i="257"/>
  <c r="C13" i="257"/>
  <c r="B13" i="257"/>
  <c r="E12" i="257"/>
  <c r="D12" i="257"/>
  <c r="C12" i="257"/>
  <c r="B12" i="257"/>
  <c r="E11" i="257"/>
  <c r="D11" i="257"/>
  <c r="C11" i="257"/>
  <c r="B11" i="257"/>
  <c r="E22" i="257"/>
  <c r="D22" i="257"/>
  <c r="C22" i="257"/>
  <c r="B22" i="257"/>
  <c r="E21" i="257"/>
  <c r="D21" i="257"/>
  <c r="C21" i="257"/>
  <c r="B21" i="257"/>
  <c r="E20" i="257"/>
  <c r="D20" i="257"/>
  <c r="C20" i="257"/>
  <c r="B20" i="257"/>
  <c r="E19" i="257"/>
  <c r="D19" i="257"/>
  <c r="C19" i="257"/>
  <c r="B19" i="257"/>
  <c r="E18" i="257"/>
  <c r="D18" i="257"/>
  <c r="C18" i="257"/>
  <c r="B18" i="257"/>
  <c r="E28" i="257"/>
  <c r="D28" i="257"/>
  <c r="C28" i="257"/>
  <c r="B28" i="257"/>
  <c r="E27" i="257"/>
  <c r="D27" i="257"/>
  <c r="C27" i="257"/>
  <c r="B27" i="257"/>
  <c r="E26" i="257"/>
  <c r="D26" i="257"/>
  <c r="C26" i="257"/>
  <c r="B26" i="257"/>
  <c r="E25" i="257"/>
  <c r="D25" i="257"/>
  <c r="C25" i="257"/>
  <c r="B25" i="257"/>
  <c r="E35" i="257"/>
  <c r="D35" i="257"/>
  <c r="C35" i="257"/>
  <c r="B35" i="257"/>
  <c r="E34" i="257"/>
  <c r="D34" i="257"/>
  <c r="C34" i="257"/>
  <c r="B34" i="257"/>
  <c r="E33" i="257"/>
  <c r="D33" i="257"/>
  <c r="C33" i="257"/>
  <c r="B33" i="257"/>
  <c r="E32" i="257"/>
  <c r="D32" i="257"/>
  <c r="C32" i="257"/>
  <c r="B32" i="257"/>
  <c r="E47" i="257"/>
  <c r="D47" i="257"/>
  <c r="C47" i="257"/>
  <c r="B47" i="257"/>
  <c r="E48" i="257"/>
  <c r="D48" i="257"/>
  <c r="C48" i="257"/>
  <c r="B48" i="257"/>
  <c r="E49" i="257"/>
  <c r="D49" i="257"/>
  <c r="C49" i="257"/>
  <c r="B49" i="257"/>
  <c r="E46" i="257"/>
  <c r="D46" i="257"/>
  <c r="C46" i="257"/>
  <c r="B46" i="257"/>
  <c r="E45" i="257"/>
  <c r="D45" i="257"/>
  <c r="C45" i="257"/>
  <c r="B45" i="257"/>
  <c r="E54" i="257"/>
  <c r="D54" i="257"/>
  <c r="C54" i="257"/>
  <c r="B54" i="257"/>
  <c r="E56" i="257"/>
  <c r="D56" i="257"/>
  <c r="C56" i="257"/>
  <c r="B56" i="257"/>
  <c r="E53" i="257"/>
  <c r="D53" i="257"/>
  <c r="C53" i="257"/>
  <c r="B53" i="257"/>
  <c r="E57" i="257"/>
  <c r="D57" i="257"/>
  <c r="C57" i="257"/>
  <c r="B57" i="257"/>
  <c r="E55" i="257"/>
  <c r="D55" i="257"/>
  <c r="C55" i="257"/>
  <c r="B55" i="257"/>
  <c r="E65" i="257"/>
  <c r="D65" i="257"/>
  <c r="C65" i="257"/>
  <c r="B65" i="257"/>
  <c r="E64" i="257"/>
  <c r="D64" i="257"/>
  <c r="C64" i="257"/>
  <c r="B64" i="257"/>
  <c r="E63" i="257"/>
  <c r="D63" i="257"/>
  <c r="C63" i="257"/>
  <c r="B63" i="257"/>
  <c r="E62" i="257"/>
  <c r="D62" i="257"/>
  <c r="C62" i="257"/>
  <c r="B62" i="257"/>
  <c r="E61" i="257"/>
  <c r="D61" i="257"/>
  <c r="C61" i="257"/>
  <c r="B61" i="257"/>
  <c r="E72" i="257"/>
  <c r="D72" i="257"/>
  <c r="C72" i="257"/>
  <c r="B72" i="257"/>
  <c r="E71" i="257"/>
  <c r="D71" i="257"/>
  <c r="C71" i="257"/>
  <c r="B71" i="257"/>
  <c r="E70" i="257"/>
  <c r="D70" i="257"/>
  <c r="C70" i="257"/>
  <c r="B70" i="257"/>
  <c r="E69" i="257"/>
  <c r="D69" i="257"/>
  <c r="C69" i="257"/>
  <c r="B69" i="257"/>
  <c r="E68" i="257"/>
  <c r="D68" i="257"/>
  <c r="C68" i="257"/>
  <c r="B68" i="257"/>
  <c r="E79" i="257"/>
  <c r="D79" i="257"/>
  <c r="C79" i="257"/>
  <c r="B79" i="257"/>
  <c r="E78" i="257"/>
  <c r="D78" i="257"/>
  <c r="C78" i="257"/>
  <c r="B78" i="257"/>
  <c r="E77" i="257"/>
  <c r="D77" i="257"/>
  <c r="C77" i="257"/>
  <c r="B77" i="257"/>
  <c r="E76" i="257"/>
  <c r="D76" i="257"/>
  <c r="C76" i="257"/>
  <c r="B76" i="257"/>
  <c r="E75" i="257"/>
  <c r="D75" i="257"/>
  <c r="C75" i="257"/>
  <c r="B75" i="257"/>
  <c r="E86" i="257"/>
  <c r="D86" i="257"/>
  <c r="C86" i="257"/>
  <c r="B86" i="257"/>
  <c r="E85" i="257"/>
  <c r="D85" i="257"/>
  <c r="C85" i="257"/>
  <c r="B85" i="257"/>
  <c r="E84" i="257"/>
  <c r="D84" i="257"/>
  <c r="C84" i="257"/>
  <c r="B84" i="257"/>
  <c r="E83" i="257"/>
  <c r="D83" i="257"/>
  <c r="C83" i="257"/>
  <c r="B83" i="257"/>
  <c r="E82" i="257"/>
  <c r="D82" i="257"/>
  <c r="C82" i="257"/>
  <c r="B82" i="257"/>
  <c r="B31" i="252"/>
  <c r="B23" i="252"/>
  <c r="E49" i="252"/>
  <c r="D49" i="252"/>
  <c r="C49" i="252"/>
  <c r="B49" i="252"/>
  <c r="E48" i="252"/>
  <c r="D48" i="252"/>
  <c r="C48" i="252"/>
  <c r="B48" i="252"/>
  <c r="E47" i="252"/>
  <c r="D47" i="252"/>
  <c r="C47" i="252"/>
  <c r="B47" i="252"/>
  <c r="E43" i="252"/>
  <c r="D43" i="252"/>
  <c r="C43" i="252"/>
  <c r="B43" i="252"/>
  <c r="E42" i="252"/>
  <c r="D42" i="252"/>
  <c r="C42" i="252"/>
  <c r="B42" i="252"/>
  <c r="E41" i="252"/>
  <c r="D41" i="252"/>
  <c r="C41" i="252"/>
  <c r="B41" i="252"/>
  <c r="E40" i="252"/>
  <c r="D40" i="252"/>
  <c r="C40" i="252"/>
  <c r="B40" i="252"/>
  <c r="E36" i="252"/>
  <c r="D36" i="252"/>
  <c r="C36" i="252"/>
  <c r="B36" i="252"/>
  <c r="E35" i="252"/>
  <c r="D35" i="252"/>
  <c r="C35" i="252"/>
  <c r="B35" i="252"/>
  <c r="E34" i="252"/>
  <c r="D34" i="252"/>
  <c r="C34" i="252"/>
  <c r="B34" i="252"/>
  <c r="E30" i="252"/>
  <c r="D30" i="252"/>
  <c r="C30" i="252"/>
  <c r="B30" i="252"/>
  <c r="E29" i="252"/>
  <c r="D29" i="252"/>
  <c r="C29" i="252"/>
  <c r="B29" i="252"/>
  <c r="E28" i="252"/>
  <c r="D28" i="252"/>
  <c r="C28" i="252"/>
  <c r="B28" i="252"/>
  <c r="E27" i="252"/>
  <c r="D27" i="252"/>
  <c r="C27" i="252"/>
  <c r="B27" i="252"/>
  <c r="E26" i="252"/>
  <c r="D26" i="252"/>
  <c r="C26" i="252"/>
  <c r="B26" i="252"/>
  <c r="H6" i="252"/>
  <c r="A3" i="252"/>
  <c r="A1" i="252"/>
  <c r="H6" i="145"/>
  <c r="A3" i="145"/>
  <c r="A1" i="145"/>
  <c r="C10" i="260"/>
  <c r="I16" i="260"/>
  <c r="H16" i="260"/>
  <c r="G16" i="260"/>
  <c r="F16" i="260"/>
  <c r="E16" i="260"/>
  <c r="D16" i="260"/>
  <c r="C16" i="260"/>
  <c r="I15" i="260"/>
  <c r="H15" i="260"/>
  <c r="G15" i="260"/>
  <c r="F15" i="260"/>
  <c r="E15" i="260"/>
  <c r="D15" i="260"/>
  <c r="C15" i="260"/>
  <c r="I14" i="260"/>
  <c r="H14" i="260"/>
  <c r="G14" i="260"/>
  <c r="F14" i="260"/>
  <c r="E14" i="260"/>
  <c r="D14" i="260"/>
  <c r="C14" i="260"/>
  <c r="I13" i="260"/>
  <c r="H13" i="260"/>
  <c r="G13" i="260"/>
  <c r="F13" i="260"/>
  <c r="E13" i="260"/>
  <c r="D13" i="260"/>
  <c r="C13" i="260"/>
  <c r="I12" i="260"/>
  <c r="H12" i="260"/>
  <c r="G12" i="260"/>
  <c r="F12" i="260"/>
  <c r="E12" i="260"/>
  <c r="D12" i="260"/>
  <c r="C12" i="260"/>
  <c r="I11" i="260"/>
  <c r="H11" i="260"/>
  <c r="G11" i="260"/>
  <c r="F11" i="260"/>
  <c r="E11" i="260"/>
  <c r="D11" i="260"/>
  <c r="C11" i="260"/>
  <c r="Y7" i="260"/>
  <c r="Y6" i="260"/>
  <c r="A3" i="260"/>
  <c r="A2" i="260"/>
  <c r="A1" i="260"/>
  <c r="B17" i="259"/>
  <c r="C17" i="259"/>
  <c r="D17" i="259"/>
  <c r="E17" i="259"/>
  <c r="F17" i="259"/>
  <c r="G17" i="259"/>
  <c r="H17" i="259"/>
  <c r="B18" i="259"/>
  <c r="C18" i="259"/>
  <c r="D18" i="259"/>
  <c r="E18" i="259"/>
  <c r="F18" i="259"/>
  <c r="G18" i="259"/>
  <c r="H18" i="259"/>
  <c r="B19" i="259"/>
  <c r="C19" i="259"/>
  <c r="D19" i="259"/>
  <c r="E19" i="259"/>
  <c r="F19" i="259"/>
  <c r="G19" i="259"/>
  <c r="H19" i="259"/>
  <c r="B23" i="259"/>
  <c r="C23" i="259"/>
  <c r="D23" i="259"/>
  <c r="E23" i="259"/>
  <c r="F23" i="259"/>
  <c r="G23" i="259"/>
  <c r="H23" i="259"/>
  <c r="B24" i="259"/>
  <c r="C24" i="259"/>
  <c r="D24" i="259"/>
  <c r="E24" i="259"/>
  <c r="F24" i="259"/>
  <c r="G24" i="259"/>
  <c r="H24" i="259"/>
  <c r="L65" i="259"/>
  <c r="H65" i="259"/>
  <c r="G65" i="259"/>
  <c r="F65" i="259"/>
  <c r="E65" i="259"/>
  <c r="D65" i="259"/>
  <c r="B65" i="259"/>
  <c r="L64" i="259"/>
  <c r="H64" i="259"/>
  <c r="G64" i="259"/>
  <c r="F64" i="259"/>
  <c r="E64" i="259"/>
  <c r="D64" i="259"/>
  <c r="B64" i="259"/>
  <c r="L63" i="259"/>
  <c r="H63" i="259"/>
  <c r="G63" i="259"/>
  <c r="F63" i="259"/>
  <c r="E63" i="259"/>
  <c r="D63" i="259"/>
  <c r="B63" i="259"/>
  <c r="L62" i="259"/>
  <c r="H62" i="259"/>
  <c r="G62" i="259"/>
  <c r="F62" i="259"/>
  <c r="E62" i="259"/>
  <c r="D62" i="259"/>
  <c r="B62" i="259"/>
  <c r="L61" i="259"/>
  <c r="H61" i="259"/>
  <c r="G61" i="259"/>
  <c r="F61" i="259"/>
  <c r="E61" i="259"/>
  <c r="D61" i="259"/>
  <c r="B61" i="259"/>
  <c r="L60" i="259"/>
  <c r="H60" i="259"/>
  <c r="G60" i="259"/>
  <c r="F60" i="259"/>
  <c r="E60" i="259"/>
  <c r="D60" i="259"/>
  <c r="B60" i="259"/>
  <c r="L59" i="259"/>
  <c r="H59" i="259"/>
  <c r="G59" i="259"/>
  <c r="F59" i="259"/>
  <c r="E59" i="259"/>
  <c r="D59" i="259"/>
  <c r="B59" i="259"/>
  <c r="L58" i="259"/>
  <c r="H58" i="259"/>
  <c r="G58" i="259"/>
  <c r="F58" i="259"/>
  <c r="E58" i="259"/>
  <c r="D58" i="259"/>
  <c r="B58" i="259"/>
  <c r="L57" i="259"/>
  <c r="H57" i="259"/>
  <c r="G57" i="259"/>
  <c r="F57" i="259"/>
  <c r="E57" i="259"/>
  <c r="D57" i="259"/>
  <c r="B57" i="259"/>
  <c r="L56" i="259"/>
  <c r="H56" i="259"/>
  <c r="G56" i="259"/>
  <c r="F56" i="259"/>
  <c r="E56" i="259"/>
  <c r="D56" i="259"/>
  <c r="B56" i="259"/>
  <c r="L55" i="259"/>
  <c r="H55" i="259"/>
  <c r="G55" i="259"/>
  <c r="F55" i="259"/>
  <c r="E55" i="259"/>
  <c r="D55" i="259"/>
  <c r="B55" i="259"/>
  <c r="L54" i="259"/>
  <c r="H54" i="259"/>
  <c r="G54" i="259"/>
  <c r="F54" i="259"/>
  <c r="E54" i="259"/>
  <c r="D54" i="259"/>
  <c r="B54" i="259"/>
  <c r="L53" i="259"/>
  <c r="H53" i="259"/>
  <c r="G53" i="259"/>
  <c r="F53" i="259"/>
  <c r="E53" i="259"/>
  <c r="D53" i="259"/>
  <c r="B53" i="259"/>
  <c r="L52" i="259"/>
  <c r="H52" i="259"/>
  <c r="G52" i="259"/>
  <c r="F52" i="259"/>
  <c r="E52" i="259"/>
  <c r="D52" i="259"/>
  <c r="B52" i="259"/>
  <c r="L51" i="259"/>
  <c r="H51" i="259"/>
  <c r="G51" i="259"/>
  <c r="F51" i="259"/>
  <c r="E51" i="259"/>
  <c r="D51" i="259"/>
  <c r="B51" i="259"/>
  <c r="L50" i="259"/>
  <c r="H50" i="259"/>
  <c r="G50" i="259"/>
  <c r="F50" i="259"/>
  <c r="E50" i="259"/>
  <c r="D50" i="259"/>
  <c r="B50" i="259"/>
  <c r="L49" i="259"/>
  <c r="H49" i="259"/>
  <c r="G49" i="259"/>
  <c r="F49" i="259"/>
  <c r="E49" i="259"/>
  <c r="D49" i="259"/>
  <c r="B49" i="259"/>
  <c r="L48" i="259"/>
  <c r="H48" i="259"/>
  <c r="G48" i="259"/>
  <c r="F48" i="259"/>
  <c r="E48" i="259"/>
  <c r="D48" i="259"/>
  <c r="B48" i="259"/>
  <c r="L47" i="259"/>
  <c r="H47" i="259"/>
  <c r="G47" i="259"/>
  <c r="F47" i="259"/>
  <c r="E47" i="259"/>
  <c r="D47" i="259"/>
  <c r="B47" i="259"/>
  <c r="L46" i="259"/>
  <c r="H46" i="259"/>
  <c r="G46" i="259"/>
  <c r="F46" i="259"/>
  <c r="E46" i="259"/>
  <c r="D46" i="259"/>
  <c r="B46" i="259"/>
  <c r="L45" i="259"/>
  <c r="H45" i="259"/>
  <c r="G45" i="259"/>
  <c r="F45" i="259"/>
  <c r="E45" i="259"/>
  <c r="D45" i="259"/>
  <c r="B45" i="259"/>
  <c r="H16" i="259"/>
  <c r="G16" i="259"/>
  <c r="F16" i="259"/>
  <c r="E16" i="259"/>
  <c r="D16" i="259"/>
  <c r="C16" i="259"/>
  <c r="B16" i="259"/>
  <c r="H15" i="259"/>
  <c r="G15" i="259"/>
  <c r="F15" i="259"/>
  <c r="E15" i="259"/>
  <c r="D15" i="259"/>
  <c r="C15" i="259"/>
  <c r="B15" i="259"/>
  <c r="H14" i="259"/>
  <c r="G14" i="259"/>
  <c r="F14" i="259"/>
  <c r="E14" i="259"/>
  <c r="D14" i="259"/>
  <c r="C14" i="259"/>
  <c r="B14" i="259"/>
  <c r="H13" i="259"/>
  <c r="G13" i="259"/>
  <c r="F13" i="259"/>
  <c r="E13" i="259"/>
  <c r="D13" i="259"/>
  <c r="C13" i="259"/>
  <c r="B13" i="259"/>
  <c r="H12" i="259"/>
  <c r="G12" i="259"/>
  <c r="F12" i="259"/>
  <c r="E12" i="259"/>
  <c r="D12" i="259"/>
  <c r="C12" i="259"/>
  <c r="B12" i="259"/>
  <c r="H11" i="259"/>
  <c r="G11" i="259"/>
  <c r="F11" i="259"/>
  <c r="E11" i="259"/>
  <c r="D11" i="259"/>
  <c r="C11" i="259"/>
  <c r="B11" i="259"/>
  <c r="P8" i="259"/>
  <c r="P7" i="259"/>
  <c r="A4" i="259"/>
  <c r="A2" i="259"/>
  <c r="A1" i="259"/>
  <c r="H6" i="257"/>
  <c r="H5" i="257"/>
  <c r="A3" i="257"/>
  <c r="A1" i="257"/>
  <c r="L24" i="147" l="1"/>
  <c r="F24" i="147"/>
  <c r="E24" i="147"/>
  <c r="D24" i="147"/>
  <c r="C24" i="147"/>
  <c r="B24" i="147"/>
  <c r="B14" i="147"/>
  <c r="C14" i="147"/>
  <c r="D14" i="147"/>
  <c r="E14" i="147"/>
  <c r="F14" i="147"/>
  <c r="L14" i="147"/>
  <c r="B15" i="147"/>
  <c r="C15" i="147"/>
  <c r="D15" i="147"/>
  <c r="E15" i="147"/>
  <c r="F15" i="147"/>
  <c r="L15" i="147"/>
  <c r="B13" i="147"/>
  <c r="C13" i="147"/>
  <c r="D13" i="147"/>
  <c r="E13" i="147"/>
  <c r="F13" i="147"/>
  <c r="L13" i="147"/>
  <c r="B16" i="147"/>
  <c r="C16" i="147"/>
  <c r="D16" i="147"/>
  <c r="E16" i="147"/>
  <c r="F16" i="147"/>
  <c r="L16" i="147"/>
  <c r="B17" i="147"/>
  <c r="C17" i="147"/>
  <c r="D17" i="147"/>
  <c r="E17" i="147"/>
  <c r="F17" i="147"/>
  <c r="L17" i="147"/>
  <c r="B18" i="147"/>
  <c r="C18" i="147"/>
  <c r="D18" i="147"/>
  <c r="E18" i="147"/>
  <c r="F18" i="147"/>
  <c r="L18" i="147"/>
  <c r="B19" i="147"/>
  <c r="C19" i="147"/>
  <c r="D19" i="147"/>
  <c r="E19" i="147"/>
  <c r="F19" i="147"/>
  <c r="L19" i="147"/>
  <c r="B20" i="147"/>
  <c r="C20" i="147"/>
  <c r="D20" i="147"/>
  <c r="E20" i="147"/>
  <c r="F20" i="147"/>
  <c r="L20" i="147"/>
  <c r="B21" i="147"/>
  <c r="C21" i="147"/>
  <c r="D21" i="147"/>
  <c r="E21" i="147"/>
  <c r="F21" i="147"/>
  <c r="L21" i="147"/>
  <c r="B22" i="147"/>
  <c r="C22" i="147"/>
  <c r="D22" i="147"/>
  <c r="E22" i="147"/>
  <c r="F22" i="147"/>
  <c r="L22" i="147"/>
  <c r="B23" i="147"/>
  <c r="C23" i="147"/>
  <c r="D23" i="147"/>
  <c r="E23" i="147"/>
  <c r="F23" i="147"/>
  <c r="L23" i="147"/>
  <c r="B26" i="147"/>
  <c r="C26" i="147"/>
  <c r="D26" i="147"/>
  <c r="E26" i="147"/>
  <c r="F26" i="147"/>
  <c r="L26" i="147"/>
  <c r="B25" i="147"/>
  <c r="C25" i="147"/>
  <c r="D25" i="147"/>
  <c r="E25" i="147"/>
  <c r="F25" i="147"/>
  <c r="L25" i="147"/>
  <c r="B27" i="147"/>
  <c r="C27" i="147"/>
  <c r="D27" i="147"/>
  <c r="E27" i="147"/>
  <c r="F27" i="147"/>
  <c r="L27" i="147"/>
  <c r="B28" i="147"/>
  <c r="C28" i="147"/>
  <c r="D28" i="147"/>
  <c r="E28" i="147"/>
  <c r="F28" i="147"/>
  <c r="L28" i="147"/>
  <c r="B29" i="147"/>
  <c r="C29" i="147"/>
  <c r="D29" i="147"/>
  <c r="E29" i="147"/>
  <c r="F29" i="147"/>
  <c r="L29" i="147"/>
  <c r="B30" i="147"/>
  <c r="C30" i="147"/>
  <c r="D30" i="147"/>
  <c r="E30" i="147"/>
  <c r="F30" i="147"/>
  <c r="L30" i="147"/>
  <c r="B31" i="147"/>
  <c r="C31" i="147"/>
  <c r="D31" i="147"/>
  <c r="E31" i="147"/>
  <c r="F31" i="147"/>
  <c r="L31" i="147"/>
  <c r="B32" i="147"/>
  <c r="C32" i="147"/>
  <c r="D32" i="147"/>
  <c r="E32" i="147"/>
  <c r="F32" i="147"/>
  <c r="L32" i="147"/>
  <c r="B33" i="147"/>
  <c r="C33" i="147"/>
  <c r="D33" i="147"/>
  <c r="E33" i="147"/>
  <c r="F33" i="147"/>
  <c r="L33" i="147"/>
  <c r="B34" i="147"/>
  <c r="C34" i="147"/>
  <c r="D34" i="147"/>
  <c r="E34" i="147"/>
  <c r="F34" i="147"/>
  <c r="L34" i="147"/>
  <c r="B35" i="147"/>
  <c r="C35" i="147"/>
  <c r="D35" i="147"/>
  <c r="E35" i="147"/>
  <c r="F35" i="147"/>
  <c r="L35" i="147"/>
  <c r="B36" i="147"/>
  <c r="C36" i="147"/>
  <c r="D36" i="147"/>
  <c r="E36" i="147"/>
  <c r="F36" i="147"/>
  <c r="L36" i="147"/>
  <c r="B37" i="147"/>
  <c r="C37" i="147"/>
  <c r="D37" i="147"/>
  <c r="E37" i="147"/>
  <c r="F37" i="147"/>
  <c r="L37" i="147"/>
  <c r="B38" i="147"/>
  <c r="C38" i="147"/>
  <c r="D38" i="147"/>
  <c r="E38" i="147"/>
  <c r="F38" i="147"/>
  <c r="L38" i="147"/>
  <c r="B39" i="147"/>
  <c r="C39" i="147"/>
  <c r="D39" i="147"/>
  <c r="E39" i="147"/>
  <c r="F39" i="147"/>
  <c r="L39" i="147"/>
  <c r="B40" i="147"/>
  <c r="C40" i="147"/>
  <c r="D40" i="147"/>
  <c r="E40" i="147"/>
  <c r="F40" i="147"/>
  <c r="L40" i="147"/>
  <c r="B41" i="147"/>
  <c r="C41" i="147"/>
  <c r="D41" i="147"/>
  <c r="E41" i="147"/>
  <c r="F41" i="147"/>
  <c r="L41" i="147"/>
  <c r="B42" i="147"/>
  <c r="C42" i="147"/>
  <c r="D42" i="147"/>
  <c r="E42" i="147"/>
  <c r="F42" i="147"/>
  <c r="L42" i="147"/>
  <c r="B43" i="147"/>
  <c r="C43" i="147"/>
  <c r="D43" i="147"/>
  <c r="E43" i="147"/>
  <c r="F43" i="147"/>
  <c r="L43" i="147"/>
  <c r="B44" i="147"/>
  <c r="C44" i="147"/>
  <c r="D44" i="147"/>
  <c r="E44" i="147"/>
  <c r="F44" i="147"/>
  <c r="L44" i="147"/>
  <c r="B45" i="147"/>
  <c r="C45" i="147"/>
  <c r="D45" i="147"/>
  <c r="E45" i="147"/>
  <c r="F45" i="147"/>
  <c r="L45" i="147"/>
  <c r="L12" i="147"/>
  <c r="F12" i="147"/>
  <c r="E12" i="147"/>
  <c r="D12" i="147"/>
  <c r="C12" i="147"/>
  <c r="B12" i="147"/>
  <c r="E17" i="148"/>
  <c r="D17" i="148"/>
  <c r="C17" i="148"/>
  <c r="B17" i="148"/>
  <c r="E15" i="148"/>
  <c r="D15" i="148"/>
  <c r="C15" i="148"/>
  <c r="B15" i="148"/>
  <c r="E16" i="148"/>
  <c r="D16" i="148"/>
  <c r="C16" i="148"/>
  <c r="B16" i="148"/>
  <c r="E11" i="148"/>
  <c r="D11" i="148"/>
  <c r="C11" i="148"/>
  <c r="B11" i="148"/>
  <c r="E12" i="148"/>
  <c r="D12" i="148"/>
  <c r="C12" i="148"/>
  <c r="B12" i="148"/>
  <c r="E14" i="148"/>
  <c r="D14" i="148"/>
  <c r="C14" i="148"/>
  <c r="B14" i="148"/>
  <c r="E10" i="148"/>
  <c r="D10" i="148"/>
  <c r="C10" i="148"/>
  <c r="B10" i="148"/>
  <c r="E13" i="148"/>
  <c r="D13" i="148"/>
  <c r="C13" i="148"/>
  <c r="B13" i="148"/>
  <c r="B9" i="148"/>
  <c r="O33" i="201"/>
  <c r="O32" i="201"/>
  <c r="O29" i="201"/>
  <c r="O26" i="201"/>
  <c r="O27" i="201"/>
  <c r="O31" i="201"/>
  <c r="O30" i="201"/>
  <c r="O28" i="201"/>
  <c r="O24" i="201"/>
  <c r="O25" i="201"/>
  <c r="O16" i="201"/>
  <c r="O23" i="201"/>
  <c r="O12" i="201"/>
  <c r="O20" i="201"/>
  <c r="O18" i="201"/>
  <c r="O11" i="201"/>
  <c r="O22" i="201"/>
  <c r="O15" i="201"/>
  <c r="O17" i="201"/>
  <c r="O13" i="201"/>
  <c r="O21" i="201"/>
  <c r="O19" i="201"/>
  <c r="O14" i="201"/>
  <c r="D18" i="203"/>
  <c r="H18" i="203"/>
  <c r="L16" i="127" l="1"/>
  <c r="I8" i="203" l="1"/>
  <c r="L6" i="148"/>
  <c r="L7" i="148"/>
  <c r="A3" i="148"/>
  <c r="A1" i="148"/>
  <c r="F9" i="147"/>
  <c r="F8" i="147"/>
  <c r="B11" i="147"/>
  <c r="H9" i="147"/>
  <c r="A4" i="147"/>
  <c r="A3" i="147"/>
  <c r="A2" i="147"/>
  <c r="A1" i="147"/>
  <c r="B9" i="100" l="1"/>
  <c r="C29" i="76" l="1"/>
  <c r="B9" i="127" l="1"/>
  <c r="A2" i="201" l="1"/>
  <c r="A1" i="203"/>
  <c r="A1" i="162"/>
  <c r="A1" i="127"/>
  <c r="A1" i="121"/>
  <c r="A1" i="76"/>
  <c r="A1" i="143"/>
  <c r="A1" i="146"/>
  <c r="A1" i="100"/>
  <c r="AG8" i="203" l="1"/>
  <c r="A4" i="203"/>
  <c r="A2" i="203"/>
  <c r="S8" i="201"/>
  <c r="A4" i="201"/>
  <c r="H8" i="40"/>
  <c r="J196" i="143" l="1"/>
  <c r="J195" i="143"/>
  <c r="J194" i="143"/>
  <c r="J193" i="143"/>
  <c r="J186" i="143" l="1"/>
  <c r="J185" i="143"/>
  <c r="J184" i="143"/>
  <c r="J183" i="143"/>
  <c r="J181" i="143"/>
  <c r="J180" i="143"/>
  <c r="J179" i="143"/>
  <c r="J178" i="143"/>
  <c r="J176" i="143"/>
  <c r="J175" i="143"/>
  <c r="J174" i="143"/>
  <c r="J173" i="143"/>
  <c r="J171" i="143"/>
  <c r="J170" i="143"/>
  <c r="J169" i="143"/>
  <c r="J168" i="143"/>
  <c r="J166" i="143"/>
  <c r="J165" i="143"/>
  <c r="J164" i="143"/>
  <c r="J163" i="143"/>
  <c r="J161" i="143"/>
  <c r="J160" i="143"/>
  <c r="J159" i="143"/>
  <c r="J158" i="143"/>
  <c r="J156" i="143"/>
  <c r="J155" i="143"/>
  <c r="J154" i="143"/>
  <c r="J153" i="143"/>
  <c r="J151" i="143"/>
  <c r="J150" i="143"/>
  <c r="J149" i="143"/>
  <c r="J148" i="143"/>
  <c r="J146" i="143" l="1"/>
  <c r="J145" i="143"/>
  <c r="J144" i="143"/>
  <c r="J143" i="143"/>
  <c r="J141" i="143"/>
  <c r="J140" i="143"/>
  <c r="J139" i="143"/>
  <c r="J138" i="143"/>
  <c r="J136" i="143"/>
  <c r="J135" i="143"/>
  <c r="J134" i="143"/>
  <c r="J133" i="143"/>
  <c r="J131" i="143"/>
  <c r="J130" i="143"/>
  <c r="J129" i="143"/>
  <c r="J128" i="143"/>
  <c r="J126" i="143"/>
  <c r="J125" i="143"/>
  <c r="J124" i="143"/>
  <c r="J123" i="143"/>
  <c r="J121" i="143"/>
  <c r="J120" i="143"/>
  <c r="J119" i="143"/>
  <c r="J118" i="143"/>
  <c r="J217" i="143" l="1"/>
  <c r="J216" i="143"/>
  <c r="J215" i="143"/>
  <c r="J214" i="143"/>
  <c r="J212" i="143"/>
  <c r="J211" i="143"/>
  <c r="J210" i="143"/>
  <c r="J209" i="143"/>
  <c r="J207" i="143"/>
  <c r="J206" i="143"/>
  <c r="J205" i="143"/>
  <c r="J204" i="143"/>
  <c r="J202" i="143"/>
  <c r="J201" i="143"/>
  <c r="J200" i="143"/>
  <c r="J199" i="143"/>
  <c r="K7" i="162" l="1"/>
  <c r="A3" i="162"/>
  <c r="A2" i="162"/>
  <c r="A4" i="40" l="1"/>
  <c r="J5" i="121" l="1"/>
  <c r="G29" i="76"/>
  <c r="J6" i="100"/>
  <c r="F8" i="40" l="1"/>
  <c r="F7" i="40"/>
  <c r="A2" i="76" l="1"/>
  <c r="J5" i="146" l="1"/>
  <c r="J6" i="146"/>
  <c r="A3" i="146"/>
  <c r="J252" i="143" l="1"/>
  <c r="J251" i="143"/>
  <c r="J250" i="143"/>
  <c r="J249" i="143"/>
  <c r="J247" i="143"/>
  <c r="J246" i="143"/>
  <c r="J245" i="143"/>
  <c r="J244" i="143"/>
  <c r="J242" i="143"/>
  <c r="J241" i="143"/>
  <c r="J240" i="143"/>
  <c r="J239" i="143"/>
  <c r="J237" i="143"/>
  <c r="J236" i="143"/>
  <c r="J235" i="143"/>
  <c r="J234" i="143"/>
  <c r="J232" i="143"/>
  <c r="J231" i="143"/>
  <c r="J230" i="143"/>
  <c r="J229" i="143"/>
  <c r="J227" i="143"/>
  <c r="J226" i="143"/>
  <c r="J225" i="143"/>
  <c r="J224" i="143"/>
  <c r="J222" i="143"/>
  <c r="J221" i="143"/>
  <c r="J220" i="143"/>
  <c r="J219" i="143"/>
  <c r="J191" i="143"/>
  <c r="J190" i="143"/>
  <c r="J189" i="143"/>
  <c r="J188" i="143"/>
  <c r="J116" i="143"/>
  <c r="J115" i="143"/>
  <c r="J114" i="143"/>
  <c r="J113" i="143"/>
  <c r="H6" i="143"/>
  <c r="H5" i="143"/>
  <c r="A3" i="143"/>
  <c r="A3" i="127"/>
  <c r="A3" i="121"/>
  <c r="A3" i="100"/>
  <c r="J7" i="100"/>
  <c r="J6" i="121"/>
  <c r="L6" i="127"/>
  <c r="M8" i="76"/>
  <c r="A4" i="76"/>
  <c r="A3" i="40"/>
</calcChain>
</file>

<file path=xl/sharedStrings.xml><?xml version="1.0" encoding="utf-8"?>
<sst xmlns="http://schemas.openxmlformats.org/spreadsheetml/2006/main" count="4599" uniqueCount="724">
  <si>
    <t>7 ЗАБЕГ</t>
  </si>
  <si>
    <t>БЕГ 1500 М</t>
  </si>
  <si>
    <t>Заявл. разряд</t>
  </si>
  <si>
    <t>Забеги</t>
  </si>
  <si>
    <t>Финал</t>
  </si>
  <si>
    <t>Вып. разр.</t>
  </si>
  <si>
    <t>Очки</t>
  </si>
  <si>
    <t>Ф.И. О. тренера</t>
  </si>
  <si>
    <t>ИТОГОВЫЙ ПРОТОКОЛ</t>
  </si>
  <si>
    <t>Дата 
рождения</t>
  </si>
  <si>
    <t>Результат</t>
  </si>
  <si>
    <t>6 ЗАБЕГ</t>
  </si>
  <si>
    <t>ВИД</t>
  </si>
  <si>
    <t>№№</t>
  </si>
  <si>
    <t>ФАМИЛИЯ ИМЯ УЧАСТНИКА</t>
  </si>
  <si>
    <t>ТРЕНЕР(ы)</t>
  </si>
  <si>
    <t>Номер участника</t>
  </si>
  <si>
    <t>1</t>
  </si>
  <si>
    <t>2</t>
  </si>
  <si>
    <t>3</t>
  </si>
  <si>
    <t>4</t>
  </si>
  <si>
    <t>5</t>
  </si>
  <si>
    <t>6</t>
  </si>
  <si>
    <t>7</t>
  </si>
  <si>
    <t>1 ЗАБЕГ</t>
  </si>
  <si>
    <t>2 ЗАБЕГ</t>
  </si>
  <si>
    <t>3 ЗАБЕГ</t>
  </si>
  <si>
    <t>4 ЗАБЕГ</t>
  </si>
  <si>
    <t>Место</t>
  </si>
  <si>
    <t>Разряд</t>
  </si>
  <si>
    <t>забеги</t>
  </si>
  <si>
    <t>Фамилия, имя</t>
  </si>
  <si>
    <t>Дата рождения</t>
  </si>
  <si>
    <t>Ст.судья:</t>
  </si>
  <si>
    <t>Секретарь:</t>
  </si>
  <si>
    <t>Ст.хронометрист:</t>
  </si>
  <si>
    <t>5 ЗАБЕГ</t>
  </si>
  <si>
    <t>Год рожд.</t>
  </si>
  <si>
    <t>№ п/п</t>
  </si>
  <si>
    <t>Фамилия, имя                            участника</t>
  </si>
  <si>
    <t>Рефери по бегу:</t>
  </si>
  <si>
    <t>Примеч.</t>
  </si>
  <si>
    <t>БЕГ 400 М</t>
  </si>
  <si>
    <t>БЕГ 800 М</t>
  </si>
  <si>
    <t>БЕГ 200 М</t>
  </si>
  <si>
    <t>ФИНАЛ</t>
  </si>
  <si>
    <t>8</t>
  </si>
  <si>
    <t>12</t>
  </si>
  <si>
    <t>11</t>
  </si>
  <si>
    <t>10</t>
  </si>
  <si>
    <t>9</t>
  </si>
  <si>
    <t>СТАРТОВЫЙ ПРОТОКОЛ</t>
  </si>
  <si>
    <t>Территория</t>
  </si>
  <si>
    <t>t° +17 вл. 91%</t>
  </si>
  <si>
    <t>Округ</t>
  </si>
  <si>
    <t>рез-тат забега</t>
  </si>
  <si>
    <t>приход</t>
  </si>
  <si>
    <t xml:space="preserve">Результат </t>
  </si>
  <si>
    <t>рез-тат полуфин.</t>
  </si>
  <si>
    <t>Приход</t>
  </si>
  <si>
    <t xml:space="preserve">Организация                                                        Ведомство       </t>
  </si>
  <si>
    <t xml:space="preserve">дисквал п.п. 162.7 </t>
  </si>
  <si>
    <t>фальстарт</t>
  </si>
  <si>
    <t xml:space="preserve"> </t>
  </si>
  <si>
    <t>1Ю</t>
  </si>
  <si>
    <t xml:space="preserve">Организация </t>
  </si>
  <si>
    <t>Город</t>
  </si>
  <si>
    <t>Команда</t>
  </si>
  <si>
    <t>КМС</t>
  </si>
  <si>
    <t>2Ю</t>
  </si>
  <si>
    <t>ВК</t>
  </si>
  <si>
    <t>26</t>
  </si>
  <si>
    <t>27</t>
  </si>
  <si>
    <t>28</t>
  </si>
  <si>
    <t>8 ЗАБЕГ</t>
  </si>
  <si>
    <t>9 ЗАБЕГ</t>
  </si>
  <si>
    <t>10 ЗАБЕГ</t>
  </si>
  <si>
    <t>11 ЗАБЕГ</t>
  </si>
  <si>
    <t>12 ЗАБЕГ</t>
  </si>
  <si>
    <t>13 ЗАБЕГ</t>
  </si>
  <si>
    <t>14 ЗАБЕГ</t>
  </si>
  <si>
    <t>15 ЗАБЕГ</t>
  </si>
  <si>
    <t>16 ЗАБЕГ</t>
  </si>
  <si>
    <t>17 ЗАБЕГ</t>
  </si>
  <si>
    <t>18 ЗАБЕГ</t>
  </si>
  <si>
    <t>19 ЗАБЕГ</t>
  </si>
  <si>
    <t>20 ЗАБЕГ</t>
  </si>
  <si>
    <t>21 ЗАБЕГ</t>
  </si>
  <si>
    <t>22 ЗАБЕГ</t>
  </si>
  <si>
    <t>23 ЗАБЕГ</t>
  </si>
  <si>
    <t>24 ЗАБЕГ</t>
  </si>
  <si>
    <t>25 ЗАБЕГ</t>
  </si>
  <si>
    <t>26 ЗАБЕГ</t>
  </si>
  <si>
    <t>27 ЗАБЕГ</t>
  </si>
  <si>
    <t>28 ЗАБЕГ</t>
  </si>
  <si>
    <t>29 ЗАБЕГ</t>
  </si>
  <si>
    <t>30 ЗАБЕГ</t>
  </si>
  <si>
    <t>31 ЗАБЕГ</t>
  </si>
  <si>
    <t>32 ЗАБЕГ</t>
  </si>
  <si>
    <t>33 ЗАБЕГ</t>
  </si>
  <si>
    <t>БЕГ 3000 М</t>
  </si>
  <si>
    <t>М</t>
  </si>
  <si>
    <t>ФИН.ЗАБЕГИ</t>
  </si>
  <si>
    <t>ВЕДОМСТВО</t>
  </si>
  <si>
    <t>ГОРОД</t>
  </si>
  <si>
    <t>КОМАНДА</t>
  </si>
  <si>
    <t>фин.забеги</t>
  </si>
  <si>
    <t>№ Д</t>
  </si>
  <si>
    <t>Д</t>
  </si>
  <si>
    <t>НАГР.№</t>
  </si>
  <si>
    <t>13</t>
  </si>
  <si>
    <t>14</t>
  </si>
  <si>
    <t>19</t>
  </si>
  <si>
    <t>20</t>
  </si>
  <si>
    <t>21</t>
  </si>
  <si>
    <t>22</t>
  </si>
  <si>
    <t>23</t>
  </si>
  <si>
    <t>24</t>
  </si>
  <si>
    <t>15</t>
  </si>
  <si>
    <t>16</t>
  </si>
  <si>
    <t>17</t>
  </si>
  <si>
    <t>18</t>
  </si>
  <si>
    <t>25</t>
  </si>
  <si>
    <t>29</t>
  </si>
  <si>
    <t>Зачет</t>
  </si>
  <si>
    <t>ОСНОВНЫЕ</t>
  </si>
  <si>
    <t>ЛУЧ.РЕЗ.</t>
  </si>
  <si>
    <t>ЯДРО</t>
  </si>
  <si>
    <t>Наг. Номер</t>
  </si>
  <si>
    <t>ТРОЙНОЙ</t>
  </si>
  <si>
    <t>ДЛИНА</t>
  </si>
  <si>
    <t>ВЫСОТА</t>
  </si>
  <si>
    <t>ВЫСОТЫ</t>
  </si>
  <si>
    <t>-</t>
  </si>
  <si>
    <t>НВ</t>
  </si>
  <si>
    <t>Х</t>
  </si>
  <si>
    <t>А</t>
  </si>
  <si>
    <t>В</t>
  </si>
  <si>
    <t>ХХХ</t>
  </si>
  <si>
    <t>34 ЗАБЕГ</t>
  </si>
  <si>
    <t>35 ЗАБЕГ</t>
  </si>
  <si>
    <t>36 ЗАБЕГ</t>
  </si>
  <si>
    <t>37 ЗАБЕГ</t>
  </si>
  <si>
    <t>38 ЗАБЕГ</t>
  </si>
  <si>
    <t>39 ЗАБЕГ</t>
  </si>
  <si>
    <t>40 ЗАБЕГ</t>
  </si>
  <si>
    <t>41 ЗАБЕГ</t>
  </si>
  <si>
    <t>42 ЗАБЕГ</t>
  </si>
  <si>
    <t>43 ЗАБЕГ</t>
  </si>
  <si>
    <t>44 ЗАБЕГ</t>
  </si>
  <si>
    <t>45 ЗАБЕГ</t>
  </si>
  <si>
    <t>46 ЗАБЕГ</t>
  </si>
  <si>
    <t>КАЗАНЬ</t>
  </si>
  <si>
    <t>№</t>
  </si>
  <si>
    <t>г. Казань, Футбольно-легкоатлетический манеж</t>
  </si>
  <si>
    <t>БР</t>
  </si>
  <si>
    <t>ШЕСТ</t>
  </si>
  <si>
    <t>ЕРМАКОВ ДАНИЛ</t>
  </si>
  <si>
    <t>Л</t>
  </si>
  <si>
    <t>ФАЙЗУЛЛИНА ГП</t>
  </si>
  <si>
    <t>СДЮСШОР ЛА</t>
  </si>
  <si>
    <t>ДЮСШ ОЛИМП</t>
  </si>
  <si>
    <t>НИЖНЕКАМСК</t>
  </si>
  <si>
    <t>ШИННИК</t>
  </si>
  <si>
    <t>ЯР ЧАЛЛЫ</t>
  </si>
  <si>
    <t>ПЕТРОВЫ ТН ВМ</t>
  </si>
  <si>
    <t>САФИУЛЛИНА ГГ</t>
  </si>
  <si>
    <t>ВОСТРИКОВА ИА</t>
  </si>
  <si>
    <t>ЯШИНЫ ЖЛ АН</t>
  </si>
  <si>
    <t>БЛОХИН РОМАН</t>
  </si>
  <si>
    <t>ДЮСШ</t>
  </si>
  <si>
    <t>НЕФТЕХИМИК</t>
  </si>
  <si>
    <t>ФАТЫХОВА ЕВ</t>
  </si>
  <si>
    <t>БАВЛЫ</t>
  </si>
  <si>
    <t>ФАХРИЕВ ММ</t>
  </si>
  <si>
    <t>ЗАЧЕТ</t>
  </si>
  <si>
    <t>ЛУЧ.РЕЗ</t>
  </si>
  <si>
    <t>НЯ</t>
  </si>
  <si>
    <t>ОЧКИ</t>
  </si>
  <si>
    <t>НР</t>
  </si>
  <si>
    <t>ГАБДРАХМАНОВ РР</t>
  </si>
  <si>
    <t>ЛАТЫПОВА НП</t>
  </si>
  <si>
    <t>ЛАТЫПОВ ИЛЬЯ</t>
  </si>
  <si>
    <t>БЕГ 100 М</t>
  </si>
  <si>
    <t>ДИСК</t>
  </si>
  <si>
    <t>КОПЬЕ</t>
  </si>
  <si>
    <t>ПРИЗЕРЫ СОРЕВНОВАНИЙ</t>
  </si>
  <si>
    <t>100М</t>
  </si>
  <si>
    <t>Фамилия, Имя</t>
  </si>
  <si>
    <t>Школа</t>
  </si>
  <si>
    <t>Тренер</t>
  </si>
  <si>
    <t>ИТОГ</t>
  </si>
  <si>
    <t>РАЗРЯД</t>
  </si>
  <si>
    <t>200М</t>
  </si>
  <si>
    <t>400М</t>
  </si>
  <si>
    <t>800М</t>
  </si>
  <si>
    <t>1500М</t>
  </si>
  <si>
    <t>МОЛОТ</t>
  </si>
  <si>
    <t>НОСОВА МЕ</t>
  </si>
  <si>
    <t>ИВАНОВ ДЕМИД</t>
  </si>
  <si>
    <t>ДЮСШ №1</t>
  </si>
  <si>
    <t>ИВАНОВ НИКИТА</t>
  </si>
  <si>
    <t>ТРОФИМОВ ЕВГЕНИЙ</t>
  </si>
  <si>
    <t>ЖУРИН МАКАР</t>
  </si>
  <si>
    <t>ГИРФАНОВ ИСЛАМ</t>
  </si>
  <si>
    <t>ЛЮЛИН МАКСИМ</t>
  </si>
  <si>
    <t>КАСАТКИН АЛЕКСАНДР</t>
  </si>
  <si>
    <t>КОНСТАНТИНОВ ОЛЕГ</t>
  </si>
  <si>
    <t>ГУБАЙДУЛЛИН АРТЕМ</t>
  </si>
  <si>
    <t>ГАЙНУТДИНОВ ДАМИР</t>
  </si>
  <si>
    <t>САМОЙЛОВА АЮ</t>
  </si>
  <si>
    <t>СДЮСШОР ТАСМА</t>
  </si>
  <si>
    <t>ВАВИЛОВ АДЕЛЬ</t>
  </si>
  <si>
    <t>КУТДУСОВ РХ</t>
  </si>
  <si>
    <t>КОРНЕВА АВ</t>
  </si>
  <si>
    <t>КОРНЕВ ДАНИЛ</t>
  </si>
  <si>
    <t>СЮТКИН ГРИГОРИЙ</t>
  </si>
  <si>
    <t>УРУССУ</t>
  </si>
  <si>
    <t>АХМАДУЛЛИН РР</t>
  </si>
  <si>
    <t>ЛЕНИНОГОРСК</t>
  </si>
  <si>
    <t>КАДЫКЕЕВ МАКСИМ</t>
  </si>
  <si>
    <t>ДЕГТЯРЕВ КОНСТАНТИН</t>
  </si>
  <si>
    <t>ТУХБАТУЛЛИНЫ ФФ ЭР</t>
  </si>
  <si>
    <t>КДЮСШ АВИАТОР</t>
  </si>
  <si>
    <t>КОЛБЕНЕВ АЛЕКСАНДР</t>
  </si>
  <si>
    <t>ФАЙСХАНОВ РР, ТЕВЯШОВА ВГ</t>
  </si>
  <si>
    <t>ЕГОРОВ МАКСИМ</t>
  </si>
  <si>
    <t>БЫКОВ ВЕ</t>
  </si>
  <si>
    <t>ТИМИРЯСОВА ЮА</t>
  </si>
  <si>
    <t>ИВАНОВ ВЛАДИМИР</t>
  </si>
  <si>
    <t>МОРЯШОВ МАКСИМ</t>
  </si>
  <si>
    <t>ШАШНИКОВ СЕ</t>
  </si>
  <si>
    <t>ЛЮСОВ ВАЛЕРИЙ</t>
  </si>
  <si>
    <t>ЗОРИН АРТУР</t>
  </si>
  <si>
    <t>ЭСТАФЕТНЫЙ БЕГ 4х100</t>
  </si>
  <si>
    <t>КАБИРОВ ИСКАНДЕР</t>
  </si>
  <si>
    <t>ЧЕРЕПАНОВА ИО</t>
  </si>
  <si>
    <t>МОКЕЕВ ВЛАДИСЛАВ</t>
  </si>
  <si>
    <t>САФИУЛЛИН БУЛАТ</t>
  </si>
  <si>
    <t>БУРГАНОВ МАКСИМ</t>
  </si>
  <si>
    <t>ШУРЫГИН АРТЕМ</t>
  </si>
  <si>
    <t>АКШАЕВ НИКИТА</t>
  </si>
  <si>
    <t>ШАКИРОВ МАРАТ</t>
  </si>
  <si>
    <t>КАРИМОВ АРСЕН</t>
  </si>
  <si>
    <t>ФАЙСХАНОВ РР</t>
  </si>
  <si>
    <t>ХАДИУЛЛИН ЮСУФ</t>
  </si>
  <si>
    <t>МИННЕХАНОВА РР</t>
  </si>
  <si>
    <t>АХМЕТОВ МАЛИК</t>
  </si>
  <si>
    <t>ДЮСШ СТРЕЛА</t>
  </si>
  <si>
    <t>ХУСАЕНОВ ФАЗЫЛ</t>
  </si>
  <si>
    <t>БОРОДОВИЦЫН СН</t>
  </si>
  <si>
    <t>Годрожд</t>
  </si>
  <si>
    <t>ПОПОВ НИ</t>
  </si>
  <si>
    <t>МИГУНОВА НВ</t>
  </si>
  <si>
    <t>РЫНИНА ЕИ</t>
  </si>
  <si>
    <t>10,00</t>
  </si>
  <si>
    <t>53,88</t>
  </si>
  <si>
    <t>DNF</t>
  </si>
  <si>
    <t>СЕМЁНОВ АЛЕКСЕЙ</t>
  </si>
  <si>
    <t>ЗАХАРЧУК ДГ, БАЛАЕВА ОС</t>
  </si>
  <si>
    <t>ТРОФИМОВ МАРКЕЛ</t>
  </si>
  <si>
    <t>РАЗИН АЛЕКСАНДР</t>
  </si>
  <si>
    <t>БУРДИН АЛЕКСАНДР</t>
  </si>
  <si>
    <t>УОР</t>
  </si>
  <si>
    <t>МАСХУТОВ НГ</t>
  </si>
  <si>
    <t>ЗИЯТДИНОВ ЭДУАРД</t>
  </si>
  <si>
    <t>ЗАДОРОЖНАЯ МП</t>
  </si>
  <si>
    <t>НАБ.ЧЕЛНЫ</t>
  </si>
  <si>
    <t>5КГ</t>
  </si>
  <si>
    <t>ХХ-</t>
  </si>
  <si>
    <t>ФИН. ЗАБЕГИ</t>
  </si>
  <si>
    <t>7КГ</t>
  </si>
  <si>
    <t>13,00</t>
  </si>
  <si>
    <t>ДСКВ. П.П. 170.7</t>
  </si>
  <si>
    <t>ВОСТРИКОВА ИА, ЗАХАРЧУК ДГ</t>
  </si>
  <si>
    <t>ПАВЛОВ ВЛ</t>
  </si>
  <si>
    <t>МАШИН ВП</t>
  </si>
  <si>
    <t>БАЛТАСИ</t>
  </si>
  <si>
    <t>АСКАРОВ РР</t>
  </si>
  <si>
    <t>ПЕРФИЛОВ ВАДИМ</t>
  </si>
  <si>
    <t>ОСИПОВ МАКСИМ</t>
  </si>
  <si>
    <t>АЛЕШИН ИВАН</t>
  </si>
  <si>
    <t>САВЕЛЬЕВА ВА</t>
  </si>
  <si>
    <t>ТЕТЮШСКИЙ Р-Н</t>
  </si>
  <si>
    <t>НЕЧАЙ КЛИМ</t>
  </si>
  <si>
    <t xml:space="preserve">Организация Ведомство       </t>
  </si>
  <si>
    <t>ЦЫГАНАШ ЕГОР</t>
  </si>
  <si>
    <t>ЕЛИН АИ</t>
  </si>
  <si>
    <t>КУЗЬМИН АРТУР</t>
  </si>
  <si>
    <t>ФЁДОРОВ НВ</t>
  </si>
  <si>
    <t>БУТЯНОВ АНТОН</t>
  </si>
  <si>
    <t>УСТИМОВ ВЛАДИМИР</t>
  </si>
  <si>
    <t>ЗЕЛЕНОДОЛЬСК</t>
  </si>
  <si>
    <t>ЧЕРЕПАНОВА ИО, ЮСУПОВА ОВ</t>
  </si>
  <si>
    <t>СМИРНОВ АЛЕКСАНДР</t>
  </si>
  <si>
    <t>БАРЫШНИКОВЫ АС ЛН</t>
  </si>
  <si>
    <t>ГОРДЕЕВ АЛЕКСАНДР</t>
  </si>
  <si>
    <t>БАРЫШНИКОВЫ АС ЛН, ЮСУПОВА ОВ</t>
  </si>
  <si>
    <t>КОНОНИХА ЕГОР</t>
  </si>
  <si>
    <t xml:space="preserve">ТОЛСТЯКОВ БМ </t>
  </si>
  <si>
    <t>ЮСУПОВА ОВ, МИННЕХАНОВА РР</t>
  </si>
  <si>
    <t>ИЛЬИН ВГ, КУЧЕРГИНА НВ</t>
  </si>
  <si>
    <t>ФЕДОТОВ КОНСТАНТИН</t>
  </si>
  <si>
    <t>ГАФИАТУЛЛИН АДЕЛЬ</t>
  </si>
  <si>
    <t>БАЙКОВ ЮРИЙ</t>
  </si>
  <si>
    <t>ТРОШИН АЛЕКСАНДР</t>
  </si>
  <si>
    <t>ЧЕРЕМШАНСКИЙ Р-Н</t>
  </si>
  <si>
    <t>ШАФИКОВ РАНЭЛЬ</t>
  </si>
  <si>
    <t>МЕЙСНЕР ДА, КОРНЕВА АВ</t>
  </si>
  <si>
    <t>ГАЙНЕТДИНОВ НИЯЗ</t>
  </si>
  <si>
    <t>РЕСПУБЛИКАНСКИЙ ЦЕНТР ФИЗИЧЕСКОЙ КУЛЬТУРЫ И ЮНОШЕСКОГО СПОРТА РЕСПУБЛИКИ ТАТАРСТАН</t>
  </si>
  <si>
    <t>ЛИЧНО-КОМАНДНОЕ ПЕРВЕНСТВО РТ ПО ЛЕГКОЙ АТЛЕТИКЕ СРЕДИ ЮНОШЕЙ И ДЕВУШЕК 2000-2001гг.р. В ЗАЧЕТ XI СПАРТАКИАДЫ УЧАЩИХСЯ РТ И ЛЕТНЕЕ ПЕРВЕНСТВО РТ СРЕДИ ЮНОШЕЙ И ДЕВУШЕК 2002-2003гг.р.</t>
  </si>
  <si>
    <t>Фамилия Имя</t>
  </si>
  <si>
    <t>г.р.</t>
  </si>
  <si>
    <t>квалиф.</t>
  </si>
  <si>
    <t>Вед./орган</t>
  </si>
  <si>
    <t>сумма</t>
  </si>
  <si>
    <t>место</t>
  </si>
  <si>
    <t>длина очки</t>
  </si>
  <si>
    <t>высота очки</t>
  </si>
  <si>
    <t>400 очки</t>
  </si>
  <si>
    <t>Диск очки</t>
  </si>
  <si>
    <t>шест очки</t>
  </si>
  <si>
    <t>Копье очки</t>
  </si>
  <si>
    <t>разряд</t>
  </si>
  <si>
    <t>100 очки</t>
  </si>
  <si>
    <t>2233</t>
  </si>
  <si>
    <t>2086</t>
  </si>
  <si>
    <t>г.Казань, 03-04 МАЯ 2017г.</t>
  </si>
  <si>
    <t>16,30</t>
  </si>
  <si>
    <t>4.41,2</t>
  </si>
  <si>
    <t>4.43,9</t>
  </si>
  <si>
    <t>4.49,8</t>
  </si>
  <si>
    <t>20+3</t>
  </si>
  <si>
    <t>55,68</t>
  </si>
  <si>
    <t>54,61</t>
  </si>
  <si>
    <t>4.50,2</t>
  </si>
  <si>
    <t>4.53,6</t>
  </si>
  <si>
    <t>4.54,1</t>
  </si>
  <si>
    <t>4.55,3</t>
  </si>
  <si>
    <t>4.58,6</t>
  </si>
  <si>
    <t>110СБ</t>
  </si>
  <si>
    <t>1500 очки</t>
  </si>
  <si>
    <t>110 с/б очки</t>
  </si>
  <si>
    <t>ФИН.ЗАБЕГ</t>
  </si>
  <si>
    <t>ядро очки</t>
  </si>
  <si>
    <t>ДЕСЯТИБОРЬЕ</t>
  </si>
  <si>
    <t>г.КАЗАНЬ</t>
  </si>
  <si>
    <t>7.38,0</t>
  </si>
  <si>
    <t>7.22,7</t>
  </si>
  <si>
    <t>7.37,1</t>
  </si>
  <si>
    <t>2000 СП</t>
  </si>
  <si>
    <t>5 МАЯ 2017г.</t>
  </si>
  <si>
    <t>11,40</t>
  </si>
  <si>
    <t>2.14,2</t>
  </si>
  <si>
    <t>2.14,3</t>
  </si>
  <si>
    <t>2.16,3</t>
  </si>
  <si>
    <t>ХО</t>
  </si>
  <si>
    <t>О</t>
  </si>
  <si>
    <t>ХХО</t>
  </si>
  <si>
    <t>ЭГАМОВ МАФТУНБЕГ</t>
  </si>
  <si>
    <t>2.08,39</t>
  </si>
  <si>
    <t>5,25,26</t>
  </si>
  <si>
    <t>5,01,93</t>
  </si>
  <si>
    <t>5,06,05</t>
  </si>
  <si>
    <t>1.02,32</t>
  </si>
  <si>
    <t>1.08,67</t>
  </si>
  <si>
    <t>400 СБ</t>
  </si>
  <si>
    <t>ЛАТЫПОВА НП, ЗАХАРЧУК ДГ, ЛАТЫПОВ АФ</t>
  </si>
  <si>
    <t>10.50,3</t>
  </si>
  <si>
    <t>9.31,2</t>
  </si>
  <si>
    <t>9.28,3</t>
  </si>
  <si>
    <t>9.34,8</t>
  </si>
  <si>
    <t>9.50,9</t>
  </si>
  <si>
    <t>9.55,0</t>
  </si>
  <si>
    <t>9.57,6</t>
  </si>
  <si>
    <t>10.21,8</t>
  </si>
  <si>
    <t>10.26,7</t>
  </si>
  <si>
    <t>10.14,4</t>
  </si>
  <si>
    <t>10.18,8</t>
  </si>
  <si>
    <t>10.26,2</t>
  </si>
  <si>
    <t>10.01,3</t>
  </si>
  <si>
    <t>10.32,8</t>
  </si>
  <si>
    <t>10.57,6</t>
  </si>
  <si>
    <t>10.36,7</t>
  </si>
  <si>
    <t>10.24,8</t>
  </si>
  <si>
    <t>10.21,0</t>
  </si>
  <si>
    <t>10.08,9</t>
  </si>
  <si>
    <t>10.51,4</t>
  </si>
  <si>
    <t>10.11,0</t>
  </si>
  <si>
    <t>11.14,3</t>
  </si>
  <si>
    <t>10.47,4</t>
  </si>
  <si>
    <t>11.30,5</t>
  </si>
  <si>
    <t>11.37,7</t>
  </si>
  <si>
    <t>11.03,8</t>
  </si>
  <si>
    <t>11.02,8</t>
  </si>
  <si>
    <t>10.21,3</t>
  </si>
  <si>
    <t>11.24,7</t>
  </si>
  <si>
    <t>10.42,7</t>
  </si>
  <si>
    <t>10.09,1</t>
  </si>
  <si>
    <t>10.11,4</t>
  </si>
  <si>
    <t>11.24,0</t>
  </si>
  <si>
    <t>10.43,6</t>
  </si>
  <si>
    <t>11.11,6</t>
  </si>
  <si>
    <t>10.24,1</t>
  </si>
  <si>
    <t>11.19,5</t>
  </si>
  <si>
    <t>9.12,3</t>
  </si>
  <si>
    <t>3000М</t>
  </si>
  <si>
    <t>ПРИВЕТ</t>
  </si>
  <si>
    <t>ПРЫЖОК В ДЛИНУ</t>
  </si>
  <si>
    <t>ПРЫЖОК ТРОЙНЫМ</t>
  </si>
  <si>
    <t>ПРЫЖОК С ШЕСТОМ</t>
  </si>
  <si>
    <t>ТОЛКАНИЕ ЯДРА</t>
  </si>
  <si>
    <t>МЕТАНИЕ МОЛОТА</t>
  </si>
  <si>
    <t>МЕТАНИЕ ДИСКА</t>
  </si>
  <si>
    <t>МЕТАНИЕ КОПЬЯ</t>
  </si>
  <si>
    <t>ПРЫЖОК В ВЫСОТУ</t>
  </si>
  <si>
    <t>БАРЬЕРНЫЙ БЕГ 110 М</t>
  </si>
  <si>
    <t>БАРЬЕРНЫЙ БЕГ 400 М</t>
  </si>
  <si>
    <t>06 ИЮЛЯ 2017г.</t>
  </si>
  <si>
    <t>ЛИЧНО-КОМАНДНЫЙ ЧЕМПИОНАТ РЕСПУБЛИКИ ТАТАРСТАН ПО ЛЕГКОЙ АТЛЕТИКЕ</t>
  </si>
  <si>
    <t>ЦЕНТР СПОРТИВНОЙ ПОДГОТОВКИ РЕСПУБЛИКИ ТАТАРСТАН</t>
  </si>
  <si>
    <t>БЕГ С ПРЕПЯТСТВИЯМИ 3000 М</t>
  </si>
  <si>
    <t>ЭСТАФЕТНЫЙ БЕГ 4х400 М</t>
  </si>
  <si>
    <t>БАБАЕВ ШАКИР</t>
  </si>
  <si>
    <t>БОРОВИК СГ</t>
  </si>
  <si>
    <t>ПГАФКСиТ</t>
  </si>
  <si>
    <t>МАТЮШКИН ДАНИЛ</t>
  </si>
  <si>
    <t>ГАЙНУТДИНОВ АЗАТ</t>
  </si>
  <si>
    <t>ХОРЕВ АНТОН</t>
  </si>
  <si>
    <t>МАСЛОВ ВИКТОР</t>
  </si>
  <si>
    <t>ХАФИЗОВ РУСТЭМ</t>
  </si>
  <si>
    <t>ШОМАХОВ АНДРЕЙ</t>
  </si>
  <si>
    <t>КНИТУ-КХТИ</t>
  </si>
  <si>
    <t>СОКОЛОВ СЕРГЕЙ</t>
  </si>
  <si>
    <t>ПАВЛОВ ПЕТР</t>
  </si>
  <si>
    <t>ЗАХАРЧУК ДГ, БАЛАЕВА ОС, СОКРАТОВ ОС</t>
  </si>
  <si>
    <t>МИХАЙЛОВ ЕВГЕНИЙ</t>
  </si>
  <si>
    <t>ЗАХАРЧУК ДМИТРИЙ</t>
  </si>
  <si>
    <t>МС</t>
  </si>
  <si>
    <t>ВАСИЛЬЕВ АВ, БАЛАЕВА ОС</t>
  </si>
  <si>
    <t>КУРОПАТКИН АЛЕКСЕЙ</t>
  </si>
  <si>
    <t>ШАГИЕВ ДИНАР</t>
  </si>
  <si>
    <t>ШАРИФУЛЛИН ИЛЬНАЗ</t>
  </si>
  <si>
    <t>МУЖЧИНЫ 2001г.р. и старше</t>
  </si>
  <si>
    <t>06-07 ИЮЛЯ 2017г.</t>
  </si>
  <si>
    <t>07 ИЮЛЯ 2017г.</t>
  </si>
  <si>
    <t>КРИВОШЕЕВ ВЛАДИСЛАВ</t>
  </si>
  <si>
    <t>МОРОЗОВ ГЕОРГИЙ</t>
  </si>
  <si>
    <t>СТРЕЛА</t>
  </si>
  <si>
    <t>ДЯТЛОВ КИРИЛЛ</t>
  </si>
  <si>
    <t>ПАВЛОВ ВЛ, МИННЕХАНОВА РР</t>
  </si>
  <si>
    <t>ИМАНГУЛОВ РУСЛАН</t>
  </si>
  <si>
    <t>ПАВЛОВ ИЛ</t>
  </si>
  <si>
    <t>ЛЕБЕДКИН ЭДГАРД</t>
  </si>
  <si>
    <t>ЮМАНОВ СЕМЕН</t>
  </si>
  <si>
    <t>МАСТРОВ АВ</t>
  </si>
  <si>
    <t>КАШАПОВ РЕНАТ</t>
  </si>
  <si>
    <t>КАШАПОВ РИ</t>
  </si>
  <si>
    <t>ПАВЛОВ СЕМЕН</t>
  </si>
  <si>
    <t>ЕГОРОВ ГЕННАДИЙ</t>
  </si>
  <si>
    <t>2003/ВК</t>
  </si>
  <si>
    <t>ШАМГУЛЛИН АРСЕН</t>
  </si>
  <si>
    <t>1984/ВК</t>
  </si>
  <si>
    <t>СОЧИ</t>
  </si>
  <si>
    <t>ХАЛЯПОВ ЭРНЕСТ</t>
  </si>
  <si>
    <t>ГАЗИЗОВ АЛЬБЕРТ</t>
  </si>
  <si>
    <t>ГИБАДУЛЛИН РР, ПАВЛОВ ИЛ</t>
  </si>
  <si>
    <t>ОСИПОВ ИВАН</t>
  </si>
  <si>
    <t>МОСТЯКОВ ДВ</t>
  </si>
  <si>
    <t>ЗИГАНШИН ДАМИР</t>
  </si>
  <si>
    <t>ИСХАКОВ АСКАР</t>
  </si>
  <si>
    <t>МУРАДЫМОВ БУЛАТ</t>
  </si>
  <si>
    <t>ФЕДОТОВ МАКСИМ</t>
  </si>
  <si>
    <t>ТИМОФЕЕВ АРТЕМ</t>
  </si>
  <si>
    <t>ДАУТОВ ТИМУР</t>
  </si>
  <si>
    <t>ЛАНЦОВ ВЛАДИМИР</t>
  </si>
  <si>
    <t>ХУЗИАХМЕТОВ АРТУР</t>
  </si>
  <si>
    <t>ДЕГТЯРЕВ ИВАН</t>
  </si>
  <si>
    <t>БОРОДОВИЦЫН СН, ХИСАМОВ ИН, ТУХБАТУЛЛИН Ф</t>
  </si>
  <si>
    <t>ЖУКОВ ПАВЕЛ</t>
  </si>
  <si>
    <t>МИНЕБАЕВ НК</t>
  </si>
  <si>
    <t>КФУ</t>
  </si>
  <si>
    <t>ГАЛИМОВ САЛАВАТ</t>
  </si>
  <si>
    <t>БРАЙНИН СЕРГЕЙ</t>
  </si>
  <si>
    <t>АБДУЛЛИН ГУСМАН</t>
  </si>
  <si>
    <t>КГАВМ</t>
  </si>
  <si>
    <t>ШАГИДОВ РАДИФ</t>
  </si>
  <si>
    <t>АБДУЛЛИН ГХ</t>
  </si>
  <si>
    <t>ТЕТЮШИ</t>
  </si>
  <si>
    <t>МУШАРАПОВ ДИНАР</t>
  </si>
  <si>
    <t>ЛАЗАРЕВ ЮРИЙ</t>
  </si>
  <si>
    <t>ФАТЫХОВ ИЛЬНАЗ</t>
  </si>
  <si>
    <t>ГАЛКИН-САМИТОВ АС</t>
  </si>
  <si>
    <t>ГОЛОВИН ИГОРЬ</t>
  </si>
  <si>
    <t>ПАНИН ГН</t>
  </si>
  <si>
    <t>ГИЛЯЗОВ АЙДАР</t>
  </si>
  <si>
    <t>ПЕРМЯКОВ ОА, БЫКОВ ВЕ</t>
  </si>
  <si>
    <t>АРАСЛАНОВ АРТЕМ</t>
  </si>
  <si>
    <t>БОРОДОВИЦЫН СН, СЫРЦЕВ ВВ</t>
  </si>
  <si>
    <t>ПГАФКСиТ, КДЮСШ АВИАТОР</t>
  </si>
  <si>
    <t>АБЛЯЗОВ МАРАТ</t>
  </si>
  <si>
    <t>НЯТЮНОВ ЮЛИАН</t>
  </si>
  <si>
    <t>ЗАКУТАЕВ НИКИТА</t>
  </si>
  <si>
    <t>НИКОЛАВИН ДАНИИЛ</t>
  </si>
  <si>
    <t>КУЗЬМИЧЕВ ДАНИЭЛЬ</t>
  </si>
  <si>
    <t>ЗАКИРЗЯНОВ АЗАТ</t>
  </si>
  <si>
    <t>2002ВК</t>
  </si>
  <si>
    <t>ПАВЛОВ ИЛ, ЛЕБЕДЕВ ВИ</t>
  </si>
  <si>
    <t>МЕЛЬНИКОВ НИКИТА</t>
  </si>
  <si>
    <t>МАЛЬКОВ ДАНИЛ</t>
  </si>
  <si>
    <t>ЕВГРАФОВ СВЯТОСЛАВ</t>
  </si>
  <si>
    <t>1991ВК</t>
  </si>
  <si>
    <t>ЧУВАШСКАЯ РЕСП</t>
  </si>
  <si>
    <t>ДРУГОВ Р</t>
  </si>
  <si>
    <t>МБУ, САШ</t>
  </si>
  <si>
    <t>СОРОКИН АЛЕКСАНДР</t>
  </si>
  <si>
    <t>ДОРМИДОНТОВ АЛЕКСАНДР</t>
  </si>
  <si>
    <t>1996ВК</t>
  </si>
  <si>
    <t>БАЖАЙКИН МИХАИЛ</t>
  </si>
  <si>
    <t>ВОЛКОВ НИКИТА</t>
  </si>
  <si>
    <t>1999ВК</t>
  </si>
  <si>
    <t>АУ СШОР 3</t>
  </si>
  <si>
    <t>ТРИБОЙ РОМАН</t>
  </si>
  <si>
    <t>2001ВК</t>
  </si>
  <si>
    <t>МАКСИМОВА ОА, ЕФИМОВ АА</t>
  </si>
  <si>
    <t>МАКСИМОВА ОА</t>
  </si>
  <si>
    <t>ДАНИЛОВ АЛЕКСАНДР</t>
  </si>
  <si>
    <t>1993ВК</t>
  </si>
  <si>
    <t>ДАВАЛОВ ВН</t>
  </si>
  <si>
    <t>ГОЛОВИН ДЕНИС</t>
  </si>
  <si>
    <t>1990ВК</t>
  </si>
  <si>
    <t>МАРИЙ-ЭЛ</t>
  </si>
  <si>
    <t>МАХМУТШИН ИРЕК</t>
  </si>
  <si>
    <t>ТАГИРОВ АЙЗАТ</t>
  </si>
  <si>
    <t>САДРЕТДИНОВ ДФ, СВЕРИГИН РР</t>
  </si>
  <si>
    <t>КЭК</t>
  </si>
  <si>
    <t>СЕИДОВ ЭЛЬЧИН</t>
  </si>
  <si>
    <t>САДРЕТДИНОВ ДФ</t>
  </si>
  <si>
    <t>КГЭУ</t>
  </si>
  <si>
    <t>БИКИНЕЕВ РУСЛАН</t>
  </si>
  <si>
    <t>ГАРАФУТДИНОВ АЗАТ</t>
  </si>
  <si>
    <t>КНИТУ (КХТИ)</t>
  </si>
  <si>
    <t>ФРОЛОВ НИКИТА</t>
  </si>
  <si>
    <t>2000ВК</t>
  </si>
  <si>
    <t>КАНАШ</t>
  </si>
  <si>
    <t>МИРОНОВ КД</t>
  </si>
  <si>
    <t>СИДОРОВ ОЛЕГ</t>
  </si>
  <si>
    <t>ИЛЬИН ВГ</t>
  </si>
  <si>
    <t>СЕНЬКИН АНДРЕЙ</t>
  </si>
  <si>
    <t>БИГАЕВ АРТУР</t>
  </si>
  <si>
    <t>ХАМИДУЛЛИН БУЛАТ</t>
  </si>
  <si>
    <t>ПОПОВЫ НИ ЮМ</t>
  </si>
  <si>
    <t>ИВАНОВ ВЛАДИСЛАВ</t>
  </si>
  <si>
    <t>ХИДИЯТОВ АЛМАЗ</t>
  </si>
  <si>
    <t>ПОПОВ НИКОЛАЙ</t>
  </si>
  <si>
    <t>ПОПОВА ЮМ</t>
  </si>
  <si>
    <t>КАБИРОВ ФЕРДИНАНД</t>
  </si>
  <si>
    <t>ХВАТКОВ СЕРГЕЙ</t>
  </si>
  <si>
    <t>ЗИЯНГИРОВ АЙДАР</t>
  </si>
  <si>
    <t>ИБРАГИМОВ АЛЬФИС</t>
  </si>
  <si>
    <t>ТУХБАТУЛЛИН ФАНИЛЬ</t>
  </si>
  <si>
    <t>САДИКОВ НИЯЗ</t>
  </si>
  <si>
    <t>ИЛЬИН ЕВГЕНИЙ</t>
  </si>
  <si>
    <t>ДЮСШ №2</t>
  </si>
  <si>
    <t>НИГМАТУЛЛИН БУЛАТ</t>
  </si>
  <si>
    <t>ГАФУРОВ АКМАЛЬ</t>
  </si>
  <si>
    <t>ПЕТРОВ АВ</t>
  </si>
  <si>
    <t>КРАЙНОВ ДЕНИС</t>
  </si>
  <si>
    <t>АНТОНОВ МАКСИМ</t>
  </si>
  <si>
    <t>КИСЕЛЕВ РОМАН</t>
  </si>
  <si>
    <t>ВАЗИЕВ РЕГИЛЬ</t>
  </si>
  <si>
    <t>15,20</t>
  </si>
  <si>
    <t>14,30</t>
  </si>
  <si>
    <t>16,00</t>
  </si>
  <si>
    <t>17,40</t>
  </si>
  <si>
    <t>18,30</t>
  </si>
  <si>
    <t>14,00</t>
  </si>
  <si>
    <t>17,10</t>
  </si>
  <si>
    <t>10,15</t>
  </si>
  <si>
    <t>11,00</t>
  </si>
  <si>
    <t>1995ВК</t>
  </si>
  <si>
    <t>12,00</t>
  </si>
  <si>
    <t>БАРЕЕВ ИЛЬДАР</t>
  </si>
  <si>
    <t>10,30</t>
  </si>
  <si>
    <t>ВАСИЛЬЕВ АЛЕКСАНДР</t>
  </si>
  <si>
    <t>МСМК</t>
  </si>
  <si>
    <t>УГЛЕВ ИИ</t>
  </si>
  <si>
    <t>СШОР 1 им.В.ЕГОРОВОЙ</t>
  </si>
  <si>
    <t>ЧАЛТАНОВ АЛЕКСАНДР</t>
  </si>
  <si>
    <t>РУСКОВ ЮРИЙ</t>
  </si>
  <si>
    <t>ТИМОФЕЕВ ОЛЕГ</t>
  </si>
  <si>
    <t>АЛЕКСАНДРОВ АЛЕКСЕЙ</t>
  </si>
  <si>
    <t>1983ВК</t>
  </si>
  <si>
    <t>БЕГ 5000 М</t>
  </si>
  <si>
    <t>12,20</t>
  </si>
  <si>
    <t>СУНЕЙКИН АЛЕКСЕЙ</t>
  </si>
  <si>
    <t>ЗАРИПОВ РАВИЛЬ</t>
  </si>
  <si>
    <t>ПЕРМИТИНЫ КВ ВА</t>
  </si>
  <si>
    <t>11,30</t>
  </si>
  <si>
    <t>ЭСТАФЕТНЫЙ БЕГ 4х100 М</t>
  </si>
  <si>
    <t>18,20</t>
  </si>
  <si>
    <t>57,25</t>
  </si>
  <si>
    <t>1.07,05</t>
  </si>
  <si>
    <t>54,76</t>
  </si>
  <si>
    <t>58,81</t>
  </si>
  <si>
    <t>1.07,48</t>
  </si>
  <si>
    <t>1.00,06</t>
  </si>
  <si>
    <t>54,49</t>
  </si>
  <si>
    <t>53,41</t>
  </si>
  <si>
    <t>54,63</t>
  </si>
  <si>
    <t>57,79</t>
  </si>
  <si>
    <t>50,77</t>
  </si>
  <si>
    <t>51,73</t>
  </si>
  <si>
    <t>51,37</t>
  </si>
  <si>
    <t>50,28</t>
  </si>
  <si>
    <t>54,29</t>
  </si>
  <si>
    <t>50,64</t>
  </si>
  <si>
    <t>48,98</t>
  </si>
  <si>
    <t>56,69</t>
  </si>
  <si>
    <t>54,32</t>
  </si>
  <si>
    <t>53,76</t>
  </si>
  <si>
    <t>54,52</t>
  </si>
  <si>
    <t>56,27</t>
  </si>
  <si>
    <t>51,54</t>
  </si>
  <si>
    <t>20+5</t>
  </si>
  <si>
    <t>СПРАВКА</t>
  </si>
  <si>
    <t>4.02,1</t>
  </si>
  <si>
    <t>4.05,6</t>
  </si>
  <si>
    <t>3.56,2</t>
  </si>
  <si>
    <t>3.57,1</t>
  </si>
  <si>
    <t>4.02,8</t>
  </si>
  <si>
    <t>3.59,4</t>
  </si>
  <si>
    <t>3.50,8</t>
  </si>
  <si>
    <t>3.49,6</t>
  </si>
  <si>
    <t>3.58,2</t>
  </si>
  <si>
    <t>3.54,4</t>
  </si>
  <si>
    <t>4.02,5</t>
  </si>
  <si>
    <t>3.46,3</t>
  </si>
  <si>
    <t>4.42,1</t>
  </si>
  <si>
    <t>4.22,2</t>
  </si>
  <si>
    <t>4.16,9</t>
  </si>
  <si>
    <t>4.28,6</t>
  </si>
  <si>
    <t>4.14,0</t>
  </si>
  <si>
    <t>4.18,2</t>
  </si>
  <si>
    <t>4.28,1</t>
  </si>
  <si>
    <t>4.16,1</t>
  </si>
  <si>
    <t>4.31,0</t>
  </si>
  <si>
    <t>4.27,2</t>
  </si>
  <si>
    <t>СИДОРКИН ВЕНИДИКТ</t>
  </si>
  <si>
    <t>КОЗЛОВКА</t>
  </si>
  <si>
    <t>МАКСИМОВ ДАНИЛ</t>
  </si>
  <si>
    <t>17+5</t>
  </si>
  <si>
    <t>15+5</t>
  </si>
  <si>
    <t>10.50,4</t>
  </si>
  <si>
    <t>1.04,35</t>
  </si>
  <si>
    <t>1.10,43</t>
  </si>
  <si>
    <t>1.00,03</t>
  </si>
  <si>
    <t>1.09,35</t>
  </si>
  <si>
    <t>1.05,72</t>
  </si>
  <si>
    <t>1.02,94</t>
  </si>
  <si>
    <t>3000 СП</t>
  </si>
  <si>
    <t>ЭСТАФЕТА 4х100</t>
  </si>
  <si>
    <t>ЭСТАФЕТА 4х400</t>
  </si>
  <si>
    <t>ЭСТАФЕТНЫЙ БЕГ 4х400</t>
  </si>
  <si>
    <t>23,60</t>
  </si>
  <si>
    <t>24,29</t>
  </si>
  <si>
    <t>23,16</t>
  </si>
  <si>
    <t>23,51</t>
  </si>
  <si>
    <t>29,00</t>
  </si>
  <si>
    <t>22,11</t>
  </si>
  <si>
    <t>23,48</t>
  </si>
  <si>
    <t>23,44</t>
  </si>
  <si>
    <t>24,09</t>
  </si>
  <si>
    <t>24,66</t>
  </si>
  <si>
    <t>24,78</t>
  </si>
  <si>
    <t>24,46</t>
  </si>
  <si>
    <t>22,89</t>
  </si>
  <si>
    <t>23,09</t>
  </si>
  <si>
    <t>25,78</t>
  </si>
  <si>
    <t>12,50</t>
  </si>
  <si>
    <t>2.17,33</t>
  </si>
  <si>
    <t>2.05,39</t>
  </si>
  <si>
    <t>2.15,09</t>
  </si>
  <si>
    <t>2.10,89</t>
  </si>
  <si>
    <t>2.08,77</t>
  </si>
  <si>
    <t>2.27,17</t>
  </si>
  <si>
    <t>2.08,18</t>
  </si>
  <si>
    <t>2.37,46</t>
  </si>
  <si>
    <t>1.58,02</t>
  </si>
  <si>
    <t>2.12,38</t>
  </si>
  <si>
    <t>1.52,93</t>
  </si>
  <si>
    <t>1.59,25</t>
  </si>
  <si>
    <t>2.10,51</t>
  </si>
  <si>
    <t>1.58,33</t>
  </si>
  <si>
    <t>2.02,54</t>
  </si>
  <si>
    <t>1.57,97</t>
  </si>
  <si>
    <t>1.55,34</t>
  </si>
  <si>
    <t>1.58,28</t>
  </si>
  <si>
    <t>СОШЕЛ</t>
  </si>
  <si>
    <t>1.53,53</t>
  </si>
  <si>
    <t>1.53,26</t>
  </si>
  <si>
    <t>1.56,80</t>
  </si>
  <si>
    <t>1.56,81</t>
  </si>
  <si>
    <t>ИВАНУШКИН НИКОЛАЙ</t>
  </si>
  <si>
    <t>ТАХАУОВ АЗАТ</t>
  </si>
  <si>
    <t>ПАКИН ИВАН</t>
  </si>
  <si>
    <t>ЗМС</t>
  </si>
  <si>
    <t>КАПУСТИНА Н</t>
  </si>
  <si>
    <t>ЦСП ГАУ</t>
  </si>
  <si>
    <t>УЛЬЯНОВСК</t>
  </si>
  <si>
    <t>2004ВК</t>
  </si>
  <si>
    <t>ЗАХАРЧУК ДГ</t>
  </si>
  <si>
    <t>ЗАЙНУЛОВ АЗАТ</t>
  </si>
  <si>
    <t>13,05</t>
  </si>
  <si>
    <t>14.44,2</t>
  </si>
  <si>
    <t>15.10,6</t>
  </si>
  <si>
    <t>14.58,7</t>
  </si>
  <si>
    <t>14.55,9</t>
  </si>
  <si>
    <t>15.45,7</t>
  </si>
  <si>
    <t>17.18,4</t>
  </si>
  <si>
    <t>17.10,4</t>
  </si>
  <si>
    <t>18.54,6</t>
  </si>
  <si>
    <t>САФАРГАЛИЕВ ЛИНАР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</si>
</sst>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ss.00"/>
  </numFmts>
  <fonts count="70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7"/>
      <name val="Arial"/>
      <family val="2"/>
    </font>
    <font>
      <sz val="12"/>
      <name val="Times New Roman Cyr"/>
      <family val="1"/>
      <charset val="204"/>
    </font>
    <font>
      <sz val="12"/>
      <name val="Times New Roman"/>
      <family val="1"/>
    </font>
    <font>
      <sz val="10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b/>
      <sz val="10"/>
      <name val="Tahoma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 Cyr"/>
      <charset val="204"/>
    </font>
    <font>
      <b/>
      <i/>
      <sz val="11"/>
      <name val="Arial"/>
      <family val="2"/>
      <charset val="204"/>
    </font>
    <font>
      <b/>
      <sz val="8"/>
      <name val="Tahoma"/>
      <family val="2"/>
    </font>
    <font>
      <b/>
      <sz val="8"/>
      <name val="Arial"/>
      <family val="2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sz val="9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2"/>
      <name val="Arial"/>
      <family val="2"/>
    </font>
    <font>
      <b/>
      <sz val="11"/>
      <name val="Arial"/>
      <family val="2"/>
    </font>
    <font>
      <sz val="10"/>
      <color indexed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ahoma"/>
      <family val="2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Arial"/>
      <family val="2"/>
    </font>
    <font>
      <b/>
      <i/>
      <sz val="14"/>
      <name val="Arial"/>
      <family val="2"/>
      <charset val="204"/>
    </font>
    <font>
      <b/>
      <sz val="18"/>
      <name val="Times New Roman"/>
      <family val="1"/>
      <charset val="204"/>
    </font>
    <font>
      <sz val="8"/>
      <name val="Arial"/>
      <family val="2"/>
    </font>
    <font>
      <sz val="7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Arial Cyr"/>
      <charset val="204"/>
    </font>
    <font>
      <b/>
      <i/>
      <sz val="1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u/>
      <sz val="12"/>
      <name val="Times New Roman"/>
      <family val="1"/>
      <charset val="204"/>
    </font>
    <font>
      <b/>
      <sz val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Arial Cyr"/>
      <charset val="204"/>
    </font>
    <font>
      <b/>
      <sz val="10"/>
      <color rgb="FFFF0000"/>
      <name val="Arial Cyr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 Cyr"/>
      <charset val="204"/>
    </font>
    <font>
      <sz val="10"/>
      <color indexed="63"/>
      <name val="Times New Roman"/>
      <family val="1"/>
      <charset val="204"/>
    </font>
    <font>
      <b/>
      <sz val="15"/>
      <name val="Times New Roman"/>
      <family val="1"/>
      <charset val="204"/>
    </font>
    <font>
      <sz val="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63" fillId="0" borderId="0"/>
    <xf numFmtId="0" fontId="66" fillId="0" borderId="0"/>
  </cellStyleXfs>
  <cellXfs count="544">
    <xf numFmtId="0" fontId="0" fillId="0" borderId="0" xfId="0"/>
    <xf numFmtId="49" fontId="6" fillId="0" borderId="0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 vertical="center"/>
    </xf>
    <xf numFmtId="49" fontId="3" fillId="0" borderId="0" xfId="0" applyNumberFormat="1" applyFont="1" applyFill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horizontal="center" wrapText="1"/>
    </xf>
    <xf numFmtId="49" fontId="3" fillId="2" borderId="4" xfId="0" applyNumberFormat="1" applyFont="1" applyFill="1" applyBorder="1" applyAlignment="1">
      <alignment wrapText="1"/>
    </xf>
    <xf numFmtId="49" fontId="8" fillId="0" borderId="2" xfId="0" applyNumberFormat="1" applyFont="1" applyBorder="1" applyAlignment="1">
      <alignment horizontal="left"/>
    </xf>
    <xf numFmtId="49" fontId="8" fillId="0" borderId="0" xfId="0" applyNumberFormat="1" applyFont="1" applyFill="1" applyBorder="1" applyAlignment="1">
      <alignment wrapText="1"/>
    </xf>
    <xf numFmtId="49" fontId="9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 wrapText="1"/>
    </xf>
    <xf numFmtId="0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wrapText="1"/>
    </xf>
    <xf numFmtId="0" fontId="4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wrapText="1"/>
    </xf>
    <xf numFmtId="49" fontId="3" fillId="2" borderId="0" xfId="0" applyNumberFormat="1" applyFont="1" applyFill="1" applyBorder="1" applyAlignment="1">
      <alignment wrapText="1"/>
    </xf>
    <xf numFmtId="49" fontId="3" fillId="2" borderId="7" xfId="0" applyNumberFormat="1" applyFont="1" applyFill="1" applyBorder="1" applyAlignment="1">
      <alignment wrapText="1"/>
    </xf>
    <xf numFmtId="49" fontId="18" fillId="2" borderId="0" xfId="0" applyNumberFormat="1" applyFont="1" applyFill="1" applyBorder="1" applyAlignment="1">
      <alignment horizont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49" fontId="8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right" vertical="center"/>
    </xf>
    <xf numFmtId="0" fontId="7" fillId="0" borderId="0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NumberFormat="1" applyFont="1" applyBorder="1" applyAlignment="1">
      <alignment horizontal="left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wrapText="1"/>
    </xf>
    <xf numFmtId="0" fontId="17" fillId="0" borderId="8" xfId="0" applyNumberFormat="1" applyFont="1" applyBorder="1" applyAlignment="1">
      <alignment horizontal="right" vertical="center"/>
    </xf>
    <xf numFmtId="49" fontId="16" fillId="0" borderId="0" xfId="0" applyNumberFormat="1" applyFont="1" applyAlignment="1">
      <alignment vertical="center"/>
    </xf>
    <xf numFmtId="49" fontId="5" fillId="0" borderId="12" xfId="0" applyNumberFormat="1" applyFont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wrapText="1"/>
    </xf>
    <xf numFmtId="49" fontId="20" fillId="0" borderId="0" xfId="0" applyNumberFormat="1" applyFont="1" applyBorder="1" applyAlignment="1">
      <alignment wrapText="1"/>
    </xf>
    <xf numFmtId="49" fontId="28" fillId="0" borderId="0" xfId="0" applyNumberFormat="1" applyFont="1" applyBorder="1" applyAlignment="1">
      <alignment wrapText="1"/>
    </xf>
    <xf numFmtId="0" fontId="20" fillId="0" borderId="0" xfId="0" applyFont="1" applyFill="1"/>
    <xf numFmtId="0" fontId="28" fillId="0" borderId="0" xfId="0" applyFont="1" applyFill="1" applyAlignment="1">
      <alignment horizontal="left"/>
    </xf>
    <xf numFmtId="49" fontId="20" fillId="0" borderId="0" xfId="0" applyNumberFormat="1" applyFont="1" applyBorder="1" applyAlignment="1">
      <alignment horizontal="center" wrapText="1"/>
    </xf>
    <xf numFmtId="49" fontId="25" fillId="0" borderId="0" xfId="0" applyNumberFormat="1" applyFont="1" applyBorder="1" applyAlignment="1">
      <alignment horizontal="right" wrapText="1"/>
    </xf>
    <xf numFmtId="0" fontId="25" fillId="0" borderId="0" xfId="0" applyNumberFormat="1" applyFont="1" applyAlignment="1">
      <alignment horizontal="right" vertical="center"/>
    </xf>
    <xf numFmtId="0" fontId="25" fillId="0" borderId="0" xfId="0" applyNumberFormat="1" applyFont="1" applyAlignment="1">
      <alignment horizontal="left" vertical="center"/>
    </xf>
    <xf numFmtId="0" fontId="25" fillId="0" borderId="0" xfId="0" applyNumberFormat="1" applyFont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shrinkToFit="1"/>
    </xf>
    <xf numFmtId="0" fontId="32" fillId="0" borderId="2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/>
    </xf>
    <xf numFmtId="0" fontId="25" fillId="0" borderId="16" xfId="0" applyFont="1" applyBorder="1" applyAlignment="1">
      <alignment horizontal="center" vertical="top"/>
    </xf>
    <xf numFmtId="49" fontId="34" fillId="0" borderId="16" xfId="0" applyNumberFormat="1" applyFont="1" applyBorder="1" applyAlignment="1">
      <alignment horizontal="left" vertical="top" wrapText="1"/>
    </xf>
    <xf numFmtId="49" fontId="34" fillId="0" borderId="16" xfId="0" applyNumberFormat="1" applyFont="1" applyBorder="1" applyAlignment="1">
      <alignment horizontal="center" vertical="top" wrapText="1"/>
    </xf>
    <xf numFmtId="0" fontId="28" fillId="0" borderId="16" xfId="0" applyNumberFormat="1" applyFont="1" applyBorder="1" applyAlignment="1">
      <alignment horizontal="center" vertical="top" wrapText="1"/>
    </xf>
    <xf numFmtId="2" fontId="25" fillId="0" borderId="16" xfId="0" applyNumberFormat="1" applyFont="1" applyBorder="1" applyAlignment="1">
      <alignment horizontal="center" vertical="top"/>
    </xf>
    <xf numFmtId="49" fontId="28" fillId="0" borderId="16" xfId="0" applyNumberFormat="1" applyFont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wrapText="1"/>
    </xf>
    <xf numFmtId="49" fontId="14" fillId="2" borderId="2" xfId="0" applyNumberFormat="1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3" fillId="2" borderId="0" xfId="0" applyNumberFormat="1" applyFont="1" applyFill="1" applyBorder="1" applyAlignment="1">
      <alignment horizontal="center" wrapText="1"/>
    </xf>
    <xf numFmtId="0" fontId="10" fillId="0" borderId="2" xfId="0" applyNumberFormat="1" applyFont="1" applyBorder="1" applyAlignment="1">
      <alignment horizontal="center" wrapText="1"/>
    </xf>
    <xf numFmtId="49" fontId="20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center" wrapText="1"/>
    </xf>
    <xf numFmtId="49" fontId="20" fillId="2" borderId="2" xfId="0" applyNumberFormat="1" applyFont="1" applyFill="1" applyBorder="1" applyAlignment="1">
      <alignment wrapText="1"/>
    </xf>
    <xf numFmtId="49" fontId="20" fillId="2" borderId="4" xfId="0" applyNumberFormat="1" applyFont="1" applyFill="1" applyBorder="1" applyAlignment="1">
      <alignment wrapText="1"/>
    </xf>
    <xf numFmtId="49" fontId="20" fillId="2" borderId="5" xfId="0" applyNumberFormat="1" applyFont="1" applyFill="1" applyBorder="1" applyAlignment="1">
      <alignment wrapText="1"/>
    </xf>
    <xf numFmtId="49" fontId="20" fillId="0" borderId="2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 wrapText="1"/>
    </xf>
    <xf numFmtId="49" fontId="20" fillId="0" borderId="0" xfId="0" applyNumberFormat="1" applyFont="1" applyFill="1" applyBorder="1" applyAlignment="1">
      <alignment wrapText="1"/>
    </xf>
    <xf numFmtId="49" fontId="25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Fill="1" applyBorder="1" applyAlignment="1">
      <alignment horizontal="left"/>
    </xf>
    <xf numFmtId="49" fontId="20" fillId="0" borderId="0" xfId="0" applyNumberFormat="1" applyFont="1" applyFill="1" applyBorder="1" applyAlignment="1">
      <alignment horizontal="left" wrapText="1"/>
    </xf>
    <xf numFmtId="49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Border="1" applyAlignment="1">
      <alignment horizontal="left"/>
    </xf>
    <xf numFmtId="49" fontId="20" fillId="0" borderId="0" xfId="0" applyNumberFormat="1" applyFont="1" applyFill="1" applyBorder="1" applyAlignment="1">
      <alignment horizontal="left"/>
    </xf>
    <xf numFmtId="0" fontId="34" fillId="0" borderId="2" xfId="0" applyNumberFormat="1" applyFont="1" applyBorder="1" applyAlignment="1">
      <alignment horizontal="center" wrapText="1"/>
    </xf>
    <xf numFmtId="49" fontId="39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Fill="1" applyBorder="1" applyAlignment="1">
      <alignment wrapText="1"/>
    </xf>
    <xf numFmtId="49" fontId="3" fillId="0" borderId="0" xfId="0" applyNumberFormat="1" applyFont="1" applyFill="1" applyBorder="1" applyAlignment="1">
      <alignment horizontal="center" wrapText="1"/>
    </xf>
    <xf numFmtId="0" fontId="17" fillId="0" borderId="0" xfId="0" applyNumberFormat="1" applyFont="1" applyBorder="1" applyAlignment="1">
      <alignment horizontal="right" vertical="center"/>
    </xf>
    <xf numFmtId="49" fontId="40" fillId="0" borderId="0" xfId="0" applyNumberFormat="1" applyFont="1" applyAlignment="1">
      <alignment horizontal="center" vertical="center"/>
    </xf>
    <xf numFmtId="2" fontId="25" fillId="0" borderId="0" xfId="0" applyNumberFormat="1" applyFont="1" applyBorder="1" applyAlignment="1">
      <alignment horizontal="center" wrapText="1"/>
    </xf>
    <xf numFmtId="0" fontId="34" fillId="0" borderId="16" xfId="0" applyNumberFormat="1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center"/>
    </xf>
    <xf numFmtId="0" fontId="25" fillId="0" borderId="0" xfId="0" applyNumberFormat="1" applyFont="1" applyAlignment="1">
      <alignment horizontal="right"/>
    </xf>
    <xf numFmtId="0" fontId="25" fillId="0" borderId="0" xfId="0" applyNumberFormat="1" applyFont="1" applyAlignment="1">
      <alignment horizontal="left"/>
    </xf>
    <xf numFmtId="0" fontId="25" fillId="0" borderId="0" xfId="0" applyNumberFormat="1" applyFont="1" applyBorder="1" applyAlignment="1"/>
    <xf numFmtId="49" fontId="30" fillId="0" borderId="0" xfId="0" applyNumberFormat="1" applyFont="1" applyBorder="1" applyAlignment="1"/>
    <xf numFmtId="0" fontId="26" fillId="0" borderId="0" xfId="0" applyNumberFormat="1" applyFont="1" applyAlignment="1">
      <alignment horizontal="right"/>
    </xf>
    <xf numFmtId="0" fontId="31" fillId="0" borderId="2" xfId="0" applyFont="1" applyBorder="1" applyAlignment="1">
      <alignment horizontal="center" wrapText="1"/>
    </xf>
    <xf numFmtId="0" fontId="32" fillId="0" borderId="2" xfId="0" applyFont="1" applyBorder="1" applyAlignment="1">
      <alignment horizontal="center" wrapText="1"/>
    </xf>
    <xf numFmtId="0" fontId="32" fillId="0" borderId="2" xfId="0" applyFont="1" applyBorder="1" applyAlignment="1">
      <alignment horizontal="center" shrinkToFit="1"/>
    </xf>
    <xf numFmtId="2" fontId="31" fillId="0" borderId="2" xfId="0" applyNumberFormat="1" applyFont="1" applyBorder="1" applyAlignment="1">
      <alignment horizontal="center" shrinkToFit="1"/>
    </xf>
    <xf numFmtId="0" fontId="32" fillId="0" borderId="2" xfId="0" applyFont="1" applyFill="1" applyBorder="1" applyAlignment="1">
      <alignment horizontal="center"/>
    </xf>
    <xf numFmtId="0" fontId="31" fillId="0" borderId="18" xfId="0" applyFont="1" applyBorder="1" applyAlignment="1">
      <alignment horizontal="center" wrapText="1"/>
    </xf>
    <xf numFmtId="0" fontId="32" fillId="0" borderId="18" xfId="0" applyFont="1" applyBorder="1" applyAlignment="1">
      <alignment horizontal="center" wrapText="1"/>
    </xf>
    <xf numFmtId="0" fontId="32" fillId="0" borderId="18" xfId="0" applyFont="1" applyBorder="1" applyAlignment="1">
      <alignment horizontal="center" shrinkToFit="1"/>
    </xf>
    <xf numFmtId="2" fontId="31" fillId="0" borderId="18" xfId="0" applyNumberFormat="1" applyFont="1" applyBorder="1" applyAlignment="1">
      <alignment horizontal="center" shrinkToFit="1"/>
    </xf>
    <xf numFmtId="0" fontId="32" fillId="0" borderId="18" xfId="0" applyFont="1" applyFill="1" applyBorder="1" applyAlignment="1">
      <alignment horizontal="center"/>
    </xf>
    <xf numFmtId="0" fontId="25" fillId="0" borderId="16" xfId="0" applyFont="1" applyBorder="1" applyAlignment="1">
      <alignment horizontal="center"/>
    </xf>
    <xf numFmtId="49" fontId="34" fillId="0" borderId="16" xfId="0" applyNumberFormat="1" applyFont="1" applyBorder="1" applyAlignment="1">
      <alignment horizontal="left" wrapText="1"/>
    </xf>
    <xf numFmtId="49" fontId="34" fillId="0" borderId="16" xfId="0" applyNumberFormat="1" applyFont="1" applyBorder="1" applyAlignment="1">
      <alignment horizontal="center" wrapText="1"/>
    </xf>
    <xf numFmtId="0" fontId="34" fillId="0" borderId="16" xfId="0" applyNumberFormat="1" applyFont="1" applyBorder="1" applyAlignment="1">
      <alignment horizontal="center" wrapText="1"/>
    </xf>
    <xf numFmtId="49" fontId="27" fillId="0" borderId="16" xfId="0" applyNumberFormat="1" applyFont="1" applyFill="1" applyBorder="1" applyAlignment="1">
      <alignment horizontal="center" wrapText="1"/>
    </xf>
    <xf numFmtId="0" fontId="20" fillId="0" borderId="16" xfId="0" applyNumberFormat="1" applyFont="1" applyFill="1" applyBorder="1" applyAlignment="1">
      <alignment horizontal="center" wrapText="1"/>
    </xf>
    <xf numFmtId="2" fontId="25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0" fontId="25" fillId="0" borderId="8" xfId="0" applyNumberFormat="1" applyFont="1" applyBorder="1" applyAlignment="1">
      <alignment horizontal="center" vertical="center"/>
    </xf>
    <xf numFmtId="2" fontId="32" fillId="0" borderId="0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right" vertical="center" wrapText="1"/>
    </xf>
    <xf numFmtId="49" fontId="20" fillId="0" borderId="0" xfId="0" applyNumberFormat="1" applyFont="1" applyBorder="1" applyAlignment="1">
      <alignment vertical="center" wrapText="1"/>
    </xf>
    <xf numFmtId="2" fontId="20" fillId="0" borderId="0" xfId="0" applyNumberFormat="1" applyFont="1" applyBorder="1" applyAlignment="1">
      <alignment horizontal="center" vertical="center" wrapText="1"/>
    </xf>
    <xf numFmtId="49" fontId="41" fillId="0" borderId="0" xfId="0" applyNumberFormat="1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2" fontId="27" fillId="0" borderId="0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4" fillId="0" borderId="16" xfId="0" applyNumberFormat="1" applyFont="1" applyBorder="1" applyAlignment="1">
      <alignment horizontal="center" vertical="center" wrapText="1"/>
    </xf>
    <xf numFmtId="0" fontId="20" fillId="0" borderId="16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center"/>
    </xf>
    <xf numFmtId="49" fontId="5" fillId="0" borderId="2" xfId="0" applyNumberFormat="1" applyFont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/>
    </xf>
    <xf numFmtId="49" fontId="28" fillId="0" borderId="16" xfId="0" applyNumberFormat="1" applyFont="1" applyBorder="1" applyAlignment="1">
      <alignment horizontal="left" wrapText="1"/>
    </xf>
    <xf numFmtId="2" fontId="25" fillId="0" borderId="16" xfId="0" applyNumberFormat="1" applyFont="1" applyFill="1" applyBorder="1" applyAlignment="1">
      <alignment horizontal="center" vertical="center"/>
    </xf>
    <xf numFmtId="2" fontId="16" fillId="0" borderId="0" xfId="0" applyNumberFormat="1" applyFont="1" applyAlignment="1">
      <alignment vertical="center"/>
    </xf>
    <xf numFmtId="2" fontId="3" fillId="0" borderId="0" xfId="0" applyNumberFormat="1" applyFont="1" applyAlignment="1">
      <alignment wrapText="1"/>
    </xf>
    <xf numFmtId="2" fontId="5" fillId="0" borderId="2" xfId="0" applyNumberFormat="1" applyFont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wrapText="1"/>
    </xf>
    <xf numFmtId="2" fontId="11" fillId="0" borderId="2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wrapText="1"/>
    </xf>
    <xf numFmtId="2" fontId="8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wrapText="1"/>
    </xf>
    <xf numFmtId="0" fontId="8" fillId="0" borderId="0" xfId="0" applyNumberFormat="1" applyFont="1" applyBorder="1" applyAlignment="1">
      <alignment horizontal="center"/>
    </xf>
    <xf numFmtId="0" fontId="3" fillId="2" borderId="2" xfId="0" applyNumberFormat="1" applyFont="1" applyFill="1" applyBorder="1" applyAlignment="1">
      <alignment wrapText="1"/>
    </xf>
    <xf numFmtId="0" fontId="32" fillId="0" borderId="9" xfId="0" applyFont="1" applyBorder="1" applyAlignment="1">
      <alignment horizontal="center" vertical="center" wrapText="1"/>
    </xf>
    <xf numFmtId="0" fontId="21" fillId="0" borderId="14" xfId="0" applyNumberFormat="1" applyFont="1" applyFill="1" applyBorder="1" applyAlignment="1">
      <alignment horizontal="center" vertical="center" wrapText="1"/>
    </xf>
    <xf numFmtId="0" fontId="21" fillId="0" borderId="14" xfId="0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top"/>
    </xf>
    <xf numFmtId="49" fontId="20" fillId="3" borderId="0" xfId="0" applyNumberFormat="1" applyFont="1" applyFill="1" applyBorder="1" applyAlignment="1">
      <alignment wrapText="1"/>
    </xf>
    <xf numFmtId="49" fontId="25" fillId="0" borderId="0" xfId="0" applyNumberFormat="1" applyFont="1" applyBorder="1" applyAlignment="1">
      <alignment horizontal="center" wrapText="1"/>
    </xf>
    <xf numFmtId="0" fontId="25" fillId="0" borderId="16" xfId="0" applyNumberFormat="1" applyFont="1" applyFill="1" applyBorder="1" applyAlignment="1">
      <alignment horizontal="center" wrapText="1"/>
    </xf>
    <xf numFmtId="2" fontId="25" fillId="0" borderId="16" xfId="0" applyNumberFormat="1" applyFont="1" applyFill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8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2" fontId="32" fillId="0" borderId="18" xfId="0" applyNumberFormat="1" applyFont="1" applyBorder="1" applyAlignment="1">
      <alignment horizontal="center" shrinkToFit="1"/>
    </xf>
    <xf numFmtId="49" fontId="44" fillId="2" borderId="2" xfId="0" applyNumberFormat="1" applyFont="1" applyFill="1" applyBorder="1" applyAlignment="1">
      <alignment horizontal="center" wrapText="1"/>
    </xf>
    <xf numFmtId="49" fontId="27" fillId="0" borderId="16" xfId="0" applyNumberFormat="1" applyFont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/>
    </xf>
    <xf numFmtId="1" fontId="8" fillId="0" borderId="2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horizontal="center"/>
    </xf>
    <xf numFmtId="1" fontId="8" fillId="0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wrapText="1"/>
    </xf>
    <xf numFmtId="1" fontId="5" fillId="0" borderId="0" xfId="0" applyNumberFormat="1" applyFont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wrapText="1"/>
    </xf>
    <xf numFmtId="1" fontId="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" fontId="3" fillId="0" borderId="0" xfId="0" applyNumberFormat="1" applyFont="1" applyAlignment="1">
      <alignment wrapText="1"/>
    </xf>
    <xf numFmtId="1" fontId="24" fillId="0" borderId="2" xfId="0" applyNumberFormat="1" applyFont="1" applyBorder="1" applyAlignment="1">
      <alignment horizontal="center" vertical="top"/>
    </xf>
    <xf numFmtId="1" fontId="20" fillId="0" borderId="0" xfId="0" applyNumberFormat="1" applyFont="1" applyBorder="1" applyAlignment="1">
      <alignment wrapText="1"/>
    </xf>
    <xf numFmtId="1" fontId="20" fillId="0" borderId="2" xfId="0" applyNumberFormat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wrapText="1"/>
    </xf>
    <xf numFmtId="2" fontId="20" fillId="0" borderId="0" xfId="0" applyNumberFormat="1" applyFont="1" applyAlignment="1">
      <alignment horizontal="center" vertical="center"/>
    </xf>
    <xf numFmtId="2" fontId="25" fillId="0" borderId="0" xfId="0" applyNumberFormat="1" applyFont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1" fontId="21" fillId="0" borderId="2" xfId="0" applyNumberFormat="1" applyFont="1" applyFill="1" applyBorder="1" applyAlignment="1">
      <alignment horizontal="center" vertical="center" wrapText="1"/>
    </xf>
    <xf numFmtId="0" fontId="35" fillId="0" borderId="16" xfId="0" applyNumberFormat="1" applyFont="1" applyFill="1" applyBorder="1" applyAlignment="1">
      <alignment horizontal="center" wrapText="1"/>
    </xf>
    <xf numFmtId="0" fontId="33" fillId="0" borderId="16" xfId="0" applyNumberFormat="1" applyFont="1" applyFill="1" applyBorder="1" applyAlignment="1">
      <alignment horizontal="center" wrapText="1"/>
    </xf>
    <xf numFmtId="49" fontId="34" fillId="0" borderId="0" xfId="0" applyNumberFormat="1" applyFont="1" applyBorder="1" applyAlignment="1">
      <alignment horizontal="left" wrapText="1"/>
    </xf>
    <xf numFmtId="49" fontId="27" fillId="0" borderId="0" xfId="0" applyNumberFormat="1" applyFont="1" applyBorder="1" applyAlignment="1">
      <alignment horizontal="center" wrapText="1"/>
    </xf>
    <xf numFmtId="49" fontId="34" fillId="0" borderId="0" xfId="0" applyNumberFormat="1" applyFont="1" applyBorder="1" applyAlignment="1">
      <alignment horizontal="center" wrapText="1"/>
    </xf>
    <xf numFmtId="0" fontId="20" fillId="0" borderId="0" xfId="0" applyNumberFormat="1" applyFont="1" applyAlignment="1">
      <alignment horizontal="center"/>
    </xf>
    <xf numFmtId="49" fontId="41" fillId="0" borderId="0" xfId="0" applyNumberFormat="1" applyFont="1" applyBorder="1" applyAlignment="1"/>
    <xf numFmtId="1" fontId="8" fillId="0" borderId="0" xfId="0" applyNumberFormat="1" applyFont="1" applyFill="1" applyBorder="1" applyAlignment="1">
      <alignment horizontal="center"/>
    </xf>
    <xf numFmtId="49" fontId="28" fillId="0" borderId="16" xfId="0" applyNumberFormat="1" applyFont="1" applyBorder="1" applyAlignment="1">
      <alignment horizontal="center" wrapText="1"/>
    </xf>
    <xf numFmtId="0" fontId="28" fillId="0" borderId="16" xfId="0" applyNumberFormat="1" applyFont="1" applyBorder="1" applyAlignment="1">
      <alignment horizontal="center" wrapText="1"/>
    </xf>
    <xf numFmtId="0" fontId="34" fillId="0" borderId="0" xfId="0" applyNumberFormat="1" applyFont="1" applyBorder="1" applyAlignment="1">
      <alignment horizontal="center" wrapText="1"/>
    </xf>
    <xf numFmtId="0" fontId="0" fillId="0" borderId="0" xfId="0" applyFill="1"/>
    <xf numFmtId="0" fontId="1" fillId="0" borderId="0" xfId="0" applyFont="1" applyFill="1"/>
    <xf numFmtId="49" fontId="8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Border="1" applyAlignment="1">
      <alignment wrapText="1"/>
    </xf>
    <xf numFmtId="0" fontId="35" fillId="0" borderId="0" xfId="0" applyNumberFormat="1" applyFont="1" applyFill="1" applyBorder="1" applyAlignment="1">
      <alignment horizontal="center" wrapText="1"/>
    </xf>
    <xf numFmtId="0" fontId="33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Alignment="1">
      <alignment wrapText="1"/>
    </xf>
    <xf numFmtId="2" fontId="2" fillId="0" borderId="0" xfId="0" applyNumberFormat="1" applyFont="1" applyAlignment="1">
      <alignment horizontal="right" vertical="center"/>
    </xf>
    <xf numFmtId="2" fontId="23" fillId="0" borderId="0" xfId="0" applyNumberFormat="1" applyFont="1" applyAlignment="1">
      <alignment horizontal="right" vertical="center"/>
    </xf>
    <xf numFmtId="2" fontId="3" fillId="3" borderId="2" xfId="0" applyNumberFormat="1" applyFont="1" applyFill="1" applyBorder="1" applyAlignment="1">
      <alignment wrapText="1"/>
    </xf>
    <xf numFmtId="2" fontId="8" fillId="0" borderId="2" xfId="0" applyNumberFormat="1" applyFont="1" applyFill="1" applyBorder="1" applyAlignment="1">
      <alignment horizontal="center" vertical="center"/>
    </xf>
    <xf numFmtId="0" fontId="43" fillId="0" borderId="2" xfId="0" applyNumberFormat="1" applyFont="1" applyBorder="1" applyAlignment="1">
      <alignment horizontal="center" wrapText="1"/>
    </xf>
    <xf numFmtId="49" fontId="49" fillId="2" borderId="2" xfId="0" applyNumberFormat="1" applyFont="1" applyFill="1" applyBorder="1" applyAlignment="1">
      <alignment horizontal="center" wrapText="1"/>
    </xf>
    <xf numFmtId="49" fontId="49" fillId="2" borderId="2" xfId="0" applyNumberFormat="1" applyFont="1" applyFill="1" applyBorder="1" applyAlignment="1">
      <alignment wrapText="1"/>
    </xf>
    <xf numFmtId="0" fontId="50" fillId="0" borderId="16" xfId="0" applyNumberFormat="1" applyFont="1" applyBorder="1" applyAlignment="1">
      <alignment horizontal="center" vertical="center" wrapText="1"/>
    </xf>
    <xf numFmtId="49" fontId="50" fillId="0" borderId="16" xfId="0" applyNumberFormat="1" applyFont="1" applyBorder="1" applyAlignment="1">
      <alignment horizontal="center" wrapText="1"/>
    </xf>
    <xf numFmtId="0" fontId="50" fillId="0" borderId="16" xfId="0" applyNumberFormat="1" applyFont="1" applyBorder="1" applyAlignment="1">
      <alignment horizontal="center" wrapText="1"/>
    </xf>
    <xf numFmtId="2" fontId="20" fillId="0" borderId="0" xfId="0" applyNumberFormat="1" applyFont="1" applyAlignment="1">
      <alignment horizontal="center" wrapText="1"/>
    </xf>
    <xf numFmtId="49" fontId="50" fillId="0" borderId="16" xfId="0" applyNumberFormat="1" applyFont="1" applyBorder="1" applyAlignment="1">
      <alignment horizontal="left" wrapText="1"/>
    </xf>
    <xf numFmtId="49" fontId="49" fillId="2" borderId="0" xfId="0" applyNumberFormat="1" applyFont="1" applyFill="1" applyBorder="1" applyAlignment="1">
      <alignment horizontal="center" wrapText="1"/>
    </xf>
    <xf numFmtId="49" fontId="49" fillId="2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Border="1" applyAlignment="1">
      <alignment horizontal="left" wrapText="1"/>
    </xf>
    <xf numFmtId="0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9" fontId="5" fillId="0" borderId="0" xfId="0" applyNumberFormat="1" applyFont="1" applyBorder="1" applyAlignment="1">
      <alignment horizontal="center" wrapText="1"/>
    </xf>
    <xf numFmtId="49" fontId="19" fillId="0" borderId="0" xfId="0" applyNumberFormat="1" applyFont="1" applyAlignment="1">
      <alignment horizontal="center" wrapText="1"/>
    </xf>
    <xf numFmtId="0" fontId="51" fillId="0" borderId="18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0" applyNumberFormat="1" applyFont="1" applyBorder="1" applyAlignment="1">
      <alignment horizontal="left"/>
    </xf>
    <xf numFmtId="49" fontId="36" fillId="0" borderId="0" xfId="0" applyNumberFormat="1" applyFont="1" applyAlignment="1"/>
    <xf numFmtId="49" fontId="38" fillId="0" borderId="13" xfId="0" applyNumberFormat="1" applyFont="1" applyBorder="1" applyAlignment="1">
      <alignment horizontal="center" wrapText="1"/>
    </xf>
    <xf numFmtId="49" fontId="35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center"/>
    </xf>
    <xf numFmtId="0" fontId="37" fillId="0" borderId="0" xfId="0" applyNumberFormat="1" applyFont="1" applyAlignment="1">
      <alignment horizontal="right"/>
    </xf>
    <xf numFmtId="0" fontId="26" fillId="0" borderId="8" xfId="0" applyNumberFormat="1" applyFont="1" applyBorder="1" applyAlignment="1">
      <alignment horizontal="right"/>
    </xf>
    <xf numFmtId="0" fontId="37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/>
    </xf>
    <xf numFmtId="49" fontId="38" fillId="0" borderId="2" xfId="0" applyNumberFormat="1" applyFont="1" applyBorder="1" applyAlignment="1">
      <alignment horizontal="center" wrapText="1"/>
    </xf>
    <xf numFmtId="49" fontId="20" fillId="0" borderId="2" xfId="0" applyNumberFormat="1" applyFont="1" applyFill="1" applyBorder="1" applyAlignment="1">
      <alignment horizontal="center"/>
    </xf>
    <xf numFmtId="49" fontId="20" fillId="0" borderId="12" xfId="0" applyNumberFormat="1" applyFont="1" applyFill="1" applyBorder="1" applyAlignment="1">
      <alignment horizontal="center"/>
    </xf>
    <xf numFmtId="0" fontId="29" fillId="0" borderId="0" xfId="0" applyNumberFormat="1" applyFont="1" applyAlignment="1">
      <alignment horizontal="right"/>
    </xf>
    <xf numFmtId="0" fontId="28" fillId="0" borderId="16" xfId="0" applyNumberFormat="1" applyFont="1" applyBorder="1" applyAlignment="1">
      <alignment horizontal="center" vertical="center" wrapText="1"/>
    </xf>
    <xf numFmtId="0" fontId="29" fillId="0" borderId="16" xfId="0" applyNumberFormat="1" applyFont="1" applyFill="1" applyBorder="1" applyAlignment="1">
      <alignment horizontal="center" wrapText="1"/>
    </xf>
    <xf numFmtId="2" fontId="21" fillId="0" borderId="16" xfId="0" applyNumberFormat="1" applyFont="1" applyFill="1" applyBorder="1" applyAlignment="1">
      <alignment horizontal="center" wrapText="1"/>
    </xf>
    <xf numFmtId="2" fontId="29" fillId="0" borderId="16" xfId="0" applyNumberFormat="1" applyFont="1" applyFill="1" applyBorder="1" applyAlignment="1">
      <alignment horizontal="center" wrapText="1"/>
    </xf>
    <xf numFmtId="0" fontId="21" fillId="0" borderId="16" xfId="0" applyNumberFormat="1" applyFont="1" applyFill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49" fontId="25" fillId="0" borderId="0" xfId="0" applyNumberFormat="1" applyFont="1" applyBorder="1" applyAlignment="1">
      <alignment horizontal="left" wrapText="1"/>
    </xf>
    <xf numFmtId="0" fontId="0" fillId="0" borderId="0" xfId="0"/>
    <xf numFmtId="49" fontId="2" fillId="0" borderId="0" xfId="0" applyNumberFormat="1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32" fillId="0" borderId="2" xfId="0" applyFont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wrapText="1"/>
    </xf>
    <xf numFmtId="49" fontId="20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7" fillId="0" borderId="0" xfId="0" applyNumberFormat="1" applyFont="1" applyBorder="1" applyAlignment="1">
      <alignment horizontal="left"/>
    </xf>
    <xf numFmtId="49" fontId="1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5" fillId="0" borderId="0" xfId="0" applyNumberFormat="1" applyFont="1" applyAlignment="1">
      <alignment horizontal="center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/>
    </xf>
    <xf numFmtId="49" fontId="34" fillId="0" borderId="18" xfId="0" applyNumberFormat="1" applyFont="1" applyBorder="1" applyAlignment="1">
      <alignment horizontal="center" wrapText="1"/>
    </xf>
    <xf numFmtId="0" fontId="20" fillId="0" borderId="18" xfId="0" applyNumberFormat="1" applyFont="1" applyFill="1" applyBorder="1" applyAlignment="1">
      <alignment horizontal="center" wrapText="1"/>
    </xf>
    <xf numFmtId="0" fontId="34" fillId="0" borderId="18" xfId="0" applyNumberFormat="1" applyFont="1" applyBorder="1" applyAlignment="1">
      <alignment horizontal="center" wrapText="1"/>
    </xf>
    <xf numFmtId="2" fontId="25" fillId="0" borderId="0" xfId="0" applyNumberFormat="1" applyFont="1" applyAlignment="1">
      <alignment horizontal="center" vertical="center"/>
    </xf>
    <xf numFmtId="2" fontId="31" fillId="0" borderId="2" xfId="0" applyNumberFormat="1" applyFont="1" applyBorder="1" applyAlignment="1">
      <alignment horizontal="center" vertical="center" shrinkToFit="1"/>
    </xf>
    <xf numFmtId="0" fontId="62" fillId="0" borderId="1" xfId="0" applyNumberFormat="1" applyFont="1" applyFill="1" applyBorder="1" applyAlignment="1">
      <alignment horizontal="center"/>
    </xf>
    <xf numFmtId="0" fontId="34" fillId="0" borderId="16" xfId="0" applyNumberFormat="1" applyFont="1" applyBorder="1" applyAlignment="1">
      <alignment horizontal="left" wrapText="1"/>
    </xf>
    <xf numFmtId="0" fontId="8" fillId="0" borderId="2" xfId="0" applyNumberFormat="1" applyFont="1" applyBorder="1" applyAlignment="1">
      <alignment horizontal="left"/>
    </xf>
    <xf numFmtId="2" fontId="32" fillId="0" borderId="2" xfId="0" applyNumberFormat="1" applyFont="1" applyBorder="1" applyAlignment="1">
      <alignment horizontal="center" vertical="center" shrinkToFit="1"/>
    </xf>
    <xf numFmtId="0" fontId="20" fillId="0" borderId="2" xfId="0" applyNumberFormat="1" applyFont="1" applyBorder="1" applyAlignment="1">
      <alignment horizontal="left"/>
    </xf>
    <xf numFmtId="0" fontId="20" fillId="0" borderId="2" xfId="0" applyNumberFormat="1" applyFont="1" applyBorder="1" applyAlignment="1">
      <alignment horizontal="center"/>
    </xf>
    <xf numFmtId="0" fontId="20" fillId="0" borderId="2" xfId="0" applyNumberFormat="1" applyFont="1" applyBorder="1" applyAlignment="1">
      <alignment horizontal="center" wrapText="1"/>
    </xf>
    <xf numFmtId="49" fontId="50" fillId="0" borderId="18" xfId="0" applyNumberFormat="1" applyFont="1" applyBorder="1" applyAlignment="1">
      <alignment horizontal="center" wrapText="1"/>
    </xf>
    <xf numFmtId="0" fontId="50" fillId="0" borderId="18" xfId="0" applyNumberFormat="1" applyFont="1" applyBorder="1" applyAlignment="1">
      <alignment horizontal="center" wrapText="1"/>
    </xf>
    <xf numFmtId="0" fontId="28" fillId="0" borderId="16" xfId="0" applyNumberFormat="1" applyFont="1" applyBorder="1" applyAlignment="1">
      <alignment horizontal="left" wrapText="1"/>
    </xf>
    <xf numFmtId="1" fontId="20" fillId="0" borderId="0" xfId="0" applyNumberFormat="1" applyFont="1" applyFill="1" applyBorder="1" applyAlignment="1">
      <alignment horizontal="center" vertical="center"/>
    </xf>
    <xf numFmtId="0" fontId="25" fillId="0" borderId="18" xfId="0" applyNumberFormat="1" applyFont="1" applyFill="1" applyBorder="1" applyAlignment="1">
      <alignment horizontal="center" wrapText="1"/>
    </xf>
    <xf numFmtId="0" fontId="34" fillId="0" borderId="16" xfId="0" applyNumberFormat="1" applyFont="1" applyBorder="1" applyAlignment="1">
      <alignment horizontal="left" vertical="center" wrapText="1"/>
    </xf>
    <xf numFmtId="0" fontId="28" fillId="0" borderId="16" xfId="0" applyNumberFormat="1" applyFont="1" applyBorder="1" applyAlignment="1">
      <alignment horizontal="left" vertical="center" wrapText="1"/>
    </xf>
    <xf numFmtId="0" fontId="27" fillId="0" borderId="16" xfId="0" applyNumberFormat="1" applyFont="1" applyBorder="1" applyAlignment="1">
      <alignment horizontal="center" wrapText="1"/>
    </xf>
    <xf numFmtId="0" fontId="50" fillId="0" borderId="16" xfId="0" applyNumberFormat="1" applyFont="1" applyBorder="1" applyAlignment="1">
      <alignment horizontal="left" wrapText="1"/>
    </xf>
    <xf numFmtId="49" fontId="50" fillId="0" borderId="18" xfId="0" applyNumberFormat="1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7" fillId="0" borderId="0" xfId="0" applyNumberFormat="1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Border="1" applyAlignment="1">
      <alignment horizontal="left" wrapText="1"/>
    </xf>
    <xf numFmtId="49" fontId="25" fillId="0" borderId="0" xfId="0" applyNumberFormat="1" applyFont="1" applyBorder="1" applyAlignment="1">
      <alignment horizontal="left" wrapText="1"/>
    </xf>
    <xf numFmtId="0" fontId="25" fillId="0" borderId="0" xfId="0" applyNumberFormat="1" applyFont="1" applyAlignment="1">
      <alignment horizontal="center"/>
    </xf>
    <xf numFmtId="49" fontId="25" fillId="0" borderId="0" xfId="0" applyNumberFormat="1" applyFont="1" applyBorder="1" applyAlignment="1">
      <alignment horizontal="center" wrapText="1"/>
    </xf>
    <xf numFmtId="0" fontId="25" fillId="0" borderId="0" xfId="0" applyFont="1" applyAlignment="1">
      <alignment horizontal="center" wrapText="1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2" fontId="32" fillId="0" borderId="2" xfId="0" applyNumberFormat="1" applyFont="1" applyBorder="1" applyAlignment="1">
      <alignment horizontal="center" vertical="center" shrinkToFit="1"/>
    </xf>
    <xf numFmtId="0" fontId="32" fillId="0" borderId="2" xfId="0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/>
    </xf>
    <xf numFmtId="0" fontId="42" fillId="0" borderId="17" xfId="0" applyNumberFormat="1" applyFont="1" applyFill="1" applyBorder="1" applyAlignment="1">
      <alignment horizontal="left"/>
    </xf>
    <xf numFmtId="0" fontId="42" fillId="0" borderId="1" xfId="0" applyNumberFormat="1" applyFont="1" applyFill="1" applyBorder="1" applyAlignment="1">
      <alignment horizontal="center" wrapText="1"/>
    </xf>
    <xf numFmtId="0" fontId="42" fillId="0" borderId="1" xfId="0" applyNumberFormat="1" applyFont="1" applyFill="1" applyBorder="1" applyAlignment="1">
      <alignment horizontal="left" wrapText="1"/>
    </xf>
    <xf numFmtId="0" fontId="62" fillId="0" borderId="0" xfId="0" applyNumberFormat="1" applyFont="1" applyFill="1"/>
    <xf numFmtId="0" fontId="62" fillId="0" borderId="1" xfId="0" applyNumberFormat="1" applyFont="1" applyFill="1" applyBorder="1" applyAlignment="1">
      <alignment horizontal="left" wrapText="1"/>
    </xf>
    <xf numFmtId="0" fontId="62" fillId="0" borderId="17" xfId="0" applyNumberFormat="1" applyFont="1" applyFill="1" applyBorder="1" applyAlignment="1">
      <alignment horizontal="left"/>
    </xf>
    <xf numFmtId="0" fontId="20" fillId="0" borderId="17" xfId="0" applyNumberFormat="1" applyFont="1" applyFill="1" applyBorder="1"/>
    <xf numFmtId="1" fontId="27" fillId="0" borderId="16" xfId="0" applyNumberFormat="1" applyFont="1" applyBorder="1" applyAlignment="1">
      <alignment horizontal="center" wrapText="1"/>
    </xf>
    <xf numFmtId="49" fontId="49" fillId="3" borderId="2" xfId="0" applyNumberFormat="1" applyFont="1" applyFill="1" applyBorder="1" applyAlignment="1">
      <alignment horizontal="center" wrapText="1"/>
    </xf>
    <xf numFmtId="49" fontId="49" fillId="3" borderId="2" xfId="0" applyNumberFormat="1" applyFont="1" applyFill="1" applyBorder="1" applyAlignment="1">
      <alignment wrapText="1"/>
    </xf>
    <xf numFmtId="0" fontId="43" fillId="0" borderId="0" xfId="0" applyNumberFormat="1" applyFont="1" applyBorder="1" applyAlignment="1">
      <alignment horizontal="center" wrapText="1"/>
    </xf>
    <xf numFmtId="2" fontId="31" fillId="0" borderId="2" xfId="0" applyNumberFormat="1" applyFont="1" applyBorder="1" applyAlignment="1">
      <alignment horizontal="center" wrapText="1" shrinkToFit="1"/>
    </xf>
    <xf numFmtId="2" fontId="38" fillId="0" borderId="16" xfId="0" applyNumberFormat="1" applyFont="1" applyFill="1" applyBorder="1" applyAlignment="1">
      <alignment horizontal="center" wrapText="1"/>
    </xf>
    <xf numFmtId="0" fontId="34" fillId="0" borderId="16" xfId="0" applyNumberFormat="1" applyFont="1" applyFill="1" applyBorder="1" applyAlignment="1">
      <alignment horizontal="left" wrapText="1"/>
    </xf>
    <xf numFmtId="0" fontId="34" fillId="0" borderId="16" xfId="0" applyNumberFormat="1" applyFont="1" applyFill="1" applyBorder="1" applyAlignment="1">
      <alignment horizontal="center" wrapText="1"/>
    </xf>
    <xf numFmtId="0" fontId="50" fillId="0" borderId="16" xfId="0" applyNumberFormat="1" applyFont="1" applyFill="1" applyBorder="1" applyAlignment="1">
      <alignment horizontal="center" wrapText="1"/>
    </xf>
    <xf numFmtId="0" fontId="28" fillId="0" borderId="16" xfId="0" applyNumberFormat="1" applyFont="1" applyFill="1" applyBorder="1" applyAlignment="1">
      <alignment horizontal="left" wrapText="1"/>
    </xf>
    <xf numFmtId="0" fontId="42" fillId="0" borderId="0" xfId="0" applyNumberFormat="1" applyFont="1" applyFill="1"/>
    <xf numFmtId="0" fontId="20" fillId="0" borderId="1" xfId="0" applyNumberFormat="1" applyFont="1" applyFill="1" applyBorder="1" applyAlignment="1">
      <alignment horizontal="left" wrapText="1"/>
    </xf>
    <xf numFmtId="0" fontId="20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/>
    <xf numFmtId="0" fontId="20" fillId="0" borderId="17" xfId="0" applyNumberFormat="1" applyFont="1" applyFill="1" applyBorder="1" applyAlignment="1">
      <alignment horizontal="left"/>
    </xf>
    <xf numFmtId="0" fontId="20" fillId="0" borderId="1" xfId="0" applyNumberFormat="1" applyFont="1" applyFill="1" applyBorder="1" applyAlignment="1">
      <alignment horizontal="left"/>
    </xf>
    <xf numFmtId="2" fontId="25" fillId="0" borderId="18" xfId="0" applyNumberFormat="1" applyFont="1" applyFill="1" applyBorder="1" applyAlignment="1">
      <alignment horizontal="center" wrapText="1"/>
    </xf>
    <xf numFmtId="0" fontId="20" fillId="0" borderId="16" xfId="0" applyNumberFormat="1" applyFont="1" applyBorder="1" applyAlignment="1">
      <alignment horizontal="left" wrapText="1"/>
    </xf>
    <xf numFmtId="49" fontId="20" fillId="0" borderId="16" xfId="0" applyNumberFormat="1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7" fillId="0" borderId="0" xfId="0" applyNumberFormat="1" applyFont="1" applyBorder="1" applyAlignment="1">
      <alignment horizontal="left"/>
    </xf>
    <xf numFmtId="49" fontId="25" fillId="0" borderId="0" xfId="0" applyNumberFormat="1" applyFont="1" applyBorder="1" applyAlignment="1">
      <alignment horizontal="left" wrapText="1"/>
    </xf>
    <xf numFmtId="0" fontId="25" fillId="0" borderId="0" xfId="0" applyNumberFormat="1" applyFont="1" applyAlignment="1">
      <alignment horizontal="center"/>
    </xf>
    <xf numFmtId="49" fontId="25" fillId="0" borderId="0" xfId="0" applyNumberFormat="1" applyFont="1" applyBorder="1" applyAlignment="1">
      <alignment horizontal="center" wrapText="1"/>
    </xf>
    <xf numFmtId="0" fontId="25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49" fontId="25" fillId="0" borderId="0" xfId="0" applyNumberFormat="1" applyFont="1" applyBorder="1" applyAlignment="1">
      <alignment horizontal="left" wrapText="1"/>
    </xf>
    <xf numFmtId="0" fontId="25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0" fontId="29" fillId="0" borderId="0" xfId="0" applyFont="1" applyFill="1"/>
    <xf numFmtId="0" fontId="21" fillId="0" borderId="0" xfId="0" applyFont="1" applyFill="1"/>
    <xf numFmtId="49" fontId="44" fillId="0" borderId="0" xfId="0" applyNumberFormat="1" applyFont="1" applyFill="1" applyAlignment="1">
      <alignment horizontal="center"/>
    </xf>
    <xf numFmtId="0" fontId="65" fillId="0" borderId="0" xfId="0" applyFont="1" applyFill="1"/>
    <xf numFmtId="0" fontId="29" fillId="0" borderId="0" xfId="2" applyFont="1" applyFill="1" applyBorder="1" applyAlignment="1">
      <alignment horizontal="center"/>
    </xf>
    <xf numFmtId="49" fontId="29" fillId="0" borderId="0" xfId="0" applyNumberFormat="1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center"/>
    </xf>
    <xf numFmtId="49" fontId="21" fillId="0" borderId="0" xfId="0" applyNumberFormat="1" applyFont="1" applyFill="1"/>
    <xf numFmtId="0" fontId="29" fillId="0" borderId="0" xfId="2" applyFont="1" applyFill="1" applyBorder="1"/>
    <xf numFmtId="0" fontId="21" fillId="0" borderId="0" xfId="2" applyFont="1" applyFill="1" applyBorder="1"/>
    <xf numFmtId="0" fontId="65" fillId="0" borderId="0" xfId="2" applyFont="1" applyFill="1" applyBorder="1"/>
    <xf numFmtId="49" fontId="29" fillId="0" borderId="0" xfId="0" applyNumberFormat="1" applyFont="1" applyFill="1" applyAlignment="1">
      <alignment horizontal="right"/>
    </xf>
    <xf numFmtId="49" fontId="44" fillId="0" borderId="0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/>
    <xf numFmtId="0" fontId="44" fillId="0" borderId="0" xfId="2" applyFont="1" applyFill="1" applyBorder="1"/>
    <xf numFmtId="49" fontId="29" fillId="0" borderId="2" xfId="0" applyNumberFormat="1" applyFont="1" applyFill="1" applyBorder="1" applyAlignment="1">
      <alignment horizontal="center" vertical="center" shrinkToFit="1"/>
    </xf>
    <xf numFmtId="49" fontId="20" fillId="0" borderId="2" xfId="0" applyNumberFormat="1" applyFont="1" applyFill="1" applyBorder="1" applyAlignment="1">
      <alignment horizontal="center" vertical="center" shrinkToFit="1"/>
    </xf>
    <xf numFmtId="0" fontId="20" fillId="0" borderId="2" xfId="2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textRotation="90"/>
    </xf>
    <xf numFmtId="0" fontId="20" fillId="0" borderId="2" xfId="2" applyFont="1" applyFill="1" applyBorder="1" applyAlignment="1">
      <alignment horizontal="center" vertical="center"/>
    </xf>
    <xf numFmtId="0" fontId="29" fillId="0" borderId="2" xfId="2" applyFont="1" applyFill="1" applyBorder="1" applyAlignment="1">
      <alignment horizontal="center" vertical="center" textRotation="90"/>
    </xf>
    <xf numFmtId="49" fontId="29" fillId="0" borderId="13" xfId="0" applyNumberFormat="1" applyFont="1" applyFill="1" applyBorder="1" applyAlignment="1">
      <alignment horizontal="center" vertical="center" shrinkToFit="1"/>
    </xf>
    <xf numFmtId="49" fontId="20" fillId="0" borderId="13" xfId="0" applyNumberFormat="1" applyFont="1" applyFill="1" applyBorder="1" applyAlignment="1">
      <alignment horizontal="center" vertical="center" shrinkToFit="1"/>
    </xf>
    <xf numFmtId="49" fontId="21" fillId="0" borderId="13" xfId="0" applyNumberFormat="1" applyFont="1" applyFill="1" applyBorder="1" applyAlignment="1">
      <alignment horizontal="center" vertical="center" shrinkToFit="1"/>
    </xf>
    <xf numFmtId="0" fontId="29" fillId="0" borderId="16" xfId="0" applyNumberFormat="1" applyFont="1" applyFill="1" applyBorder="1" applyAlignment="1">
      <alignment horizontal="center"/>
    </xf>
    <xf numFmtId="49" fontId="28" fillId="0" borderId="16" xfId="0" applyNumberFormat="1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/>
    </xf>
    <xf numFmtId="49" fontId="28" fillId="0" borderId="16" xfId="0" applyNumberFormat="1" applyFont="1" applyFill="1" applyBorder="1" applyAlignment="1">
      <alignment horizontal="left" wrapText="1"/>
    </xf>
    <xf numFmtId="2" fontId="41" fillId="0" borderId="16" xfId="2" applyNumberFormat="1" applyFont="1" applyFill="1" applyBorder="1" applyAlignment="1">
      <alignment horizontal="center" wrapText="1"/>
    </xf>
    <xf numFmtId="0" fontId="41" fillId="0" borderId="16" xfId="2" applyFont="1" applyFill="1" applyBorder="1" applyAlignment="1">
      <alignment horizontal="center"/>
    </xf>
    <xf numFmtId="2" fontId="20" fillId="0" borderId="16" xfId="2" applyNumberFormat="1" applyFont="1" applyFill="1" applyBorder="1" applyAlignment="1">
      <alignment horizontal="center"/>
    </xf>
    <xf numFmtId="0" fontId="20" fillId="0" borderId="16" xfId="2" applyFont="1" applyFill="1" applyBorder="1" applyAlignment="1">
      <alignment horizontal="center"/>
    </xf>
    <xf numFmtId="2" fontId="20" fillId="0" borderId="16" xfId="2" applyNumberFormat="1" applyFont="1" applyFill="1" applyBorder="1" applyAlignment="1">
      <alignment horizontal="center" wrapText="1"/>
    </xf>
    <xf numFmtId="164" fontId="20" fillId="0" borderId="16" xfId="2" applyNumberFormat="1" applyFont="1" applyFill="1" applyBorder="1" applyAlignment="1">
      <alignment horizontal="center"/>
    </xf>
    <xf numFmtId="0" fontId="29" fillId="0" borderId="16" xfId="2" applyFont="1" applyFill="1" applyBorder="1" applyAlignment="1">
      <alignment horizontal="center"/>
    </xf>
    <xf numFmtId="0" fontId="21" fillId="0" borderId="16" xfId="0" applyFont="1" applyFill="1" applyBorder="1" applyAlignment="1">
      <alignment wrapText="1"/>
    </xf>
    <xf numFmtId="49" fontId="20" fillId="0" borderId="16" xfId="0" applyNumberFormat="1" applyFont="1" applyFill="1" applyBorder="1" applyAlignment="1">
      <alignment horizontal="center"/>
    </xf>
    <xf numFmtId="0" fontId="21" fillId="0" borderId="16" xfId="0" applyFont="1" applyFill="1" applyBorder="1" applyAlignment="1">
      <alignment horizontal="center" wrapText="1"/>
    </xf>
    <xf numFmtId="0" fontId="34" fillId="0" borderId="16" xfId="0" applyFont="1" applyFill="1" applyBorder="1" applyAlignment="1">
      <alignment horizontal="center" wrapText="1"/>
    </xf>
    <xf numFmtId="0" fontId="34" fillId="0" borderId="16" xfId="0" applyFont="1" applyFill="1" applyBorder="1" applyAlignment="1">
      <alignment horizontal="left" wrapText="1"/>
    </xf>
    <xf numFmtId="0" fontId="25" fillId="0" borderId="16" xfId="2" applyFont="1" applyFill="1" applyBorder="1" applyAlignment="1">
      <alignment horizontal="center"/>
    </xf>
    <xf numFmtId="49" fontId="20" fillId="0" borderId="16" xfId="0" applyNumberFormat="1" applyFont="1" applyFill="1" applyBorder="1"/>
    <xf numFmtId="49" fontId="28" fillId="0" borderId="16" xfId="0" applyNumberFormat="1" applyFont="1" applyFill="1" applyBorder="1" applyAlignment="1">
      <alignment horizontal="center" wrapText="1"/>
    </xf>
    <xf numFmtId="0" fontId="52" fillId="0" borderId="16" xfId="2" applyFont="1" applyFill="1" applyBorder="1" applyAlignment="1">
      <alignment horizontal="center"/>
    </xf>
    <xf numFmtId="0" fontId="54" fillId="0" borderId="16" xfId="2" applyFont="1" applyFill="1" applyBorder="1" applyAlignment="1">
      <alignment horizontal="center"/>
    </xf>
    <xf numFmtId="0" fontId="28" fillId="0" borderId="0" xfId="0" applyFont="1" applyFill="1"/>
    <xf numFmtId="0" fontId="65" fillId="5" borderId="0" xfId="0" applyFont="1" applyFill="1"/>
    <xf numFmtId="0" fontId="21" fillId="5" borderId="0" xfId="2" applyFont="1" applyFill="1" applyBorder="1"/>
    <xf numFmtId="0" fontId="20" fillId="5" borderId="0" xfId="0" applyFont="1" applyFill="1"/>
    <xf numFmtId="0" fontId="65" fillId="5" borderId="0" xfId="2" applyFont="1" applyFill="1" applyBorder="1"/>
    <xf numFmtId="0" fontId="20" fillId="5" borderId="2" xfId="2" applyFont="1" applyFill="1" applyBorder="1" applyAlignment="1">
      <alignment horizontal="center" vertical="center" textRotation="90"/>
    </xf>
    <xf numFmtId="49" fontId="20" fillId="5" borderId="13" xfId="0" applyNumberFormat="1" applyFont="1" applyFill="1" applyBorder="1" applyAlignment="1">
      <alignment horizontal="center" vertical="center" shrinkToFit="1"/>
    </xf>
    <xf numFmtId="0" fontId="20" fillId="5" borderId="16" xfId="2" applyFont="1" applyFill="1" applyBorder="1" applyAlignment="1">
      <alignment horizontal="center"/>
    </xf>
    <xf numFmtId="0" fontId="52" fillId="5" borderId="16" xfId="2" applyFont="1" applyFill="1" applyBorder="1" applyAlignment="1">
      <alignment horizontal="center"/>
    </xf>
    <xf numFmtId="0" fontId="20" fillId="0" borderId="16" xfId="0" applyNumberFormat="1" applyFont="1" applyBorder="1" applyAlignment="1">
      <alignment horizontal="center" wrapText="1"/>
    </xf>
    <xf numFmtId="0" fontId="67" fillId="0" borderId="0" xfId="0" applyFont="1" applyBorder="1" applyAlignment="1">
      <alignment horizontal="center" vertical="center" wrapText="1"/>
    </xf>
    <xf numFmtId="0" fontId="20" fillId="0" borderId="16" xfId="0" applyNumberFormat="1" applyFont="1" applyBorder="1" applyAlignment="1">
      <alignment horizontal="center" vertical="center" wrapText="1"/>
    </xf>
    <xf numFmtId="0" fontId="67" fillId="0" borderId="18" xfId="0" applyFont="1" applyBorder="1" applyAlignment="1">
      <alignment horizontal="center" wrapText="1"/>
    </xf>
    <xf numFmtId="0" fontId="35" fillId="0" borderId="18" xfId="0" applyNumberFormat="1" applyFont="1" applyFill="1" applyBorder="1" applyAlignment="1">
      <alignment horizontal="center" wrapText="1"/>
    </xf>
    <xf numFmtId="0" fontId="33" fillId="0" borderId="18" xfId="0" applyNumberFormat="1" applyFont="1" applyFill="1" applyBorder="1" applyAlignment="1">
      <alignment horizontal="center" wrapText="1"/>
    </xf>
    <xf numFmtId="49" fontId="20" fillId="0" borderId="16" xfId="2" applyNumberFormat="1" applyFont="1" applyFill="1" applyBorder="1" applyAlignment="1">
      <alignment horizontal="center"/>
    </xf>
    <xf numFmtId="0" fontId="50" fillId="0" borderId="16" xfId="0" applyFont="1" applyFill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7" fillId="0" borderId="0" xfId="0" applyNumberFormat="1" applyFont="1" applyBorder="1" applyAlignment="1">
      <alignment horizontal="left"/>
    </xf>
    <xf numFmtId="49" fontId="25" fillId="0" borderId="0" xfId="0" applyNumberFormat="1" applyFont="1" applyBorder="1" applyAlignment="1">
      <alignment horizontal="left" wrapText="1"/>
    </xf>
    <xf numFmtId="49" fontId="25" fillId="0" borderId="0" xfId="0" applyNumberFormat="1" applyFont="1" applyBorder="1" applyAlignment="1">
      <alignment horizontal="center" wrapText="1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0" fontId="25" fillId="0" borderId="0" xfId="2" applyFont="1" applyFill="1" applyBorder="1" applyAlignment="1">
      <alignment horizontal="right" wrapText="1"/>
    </xf>
    <xf numFmtId="0" fontId="25" fillId="0" borderId="0" xfId="0" applyNumberFormat="1" applyFont="1" applyAlignment="1">
      <alignment horizontal="right" wrapText="1"/>
    </xf>
    <xf numFmtId="0" fontId="29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7" fillId="0" borderId="0" xfId="0" applyNumberFormat="1" applyFont="1" applyBorder="1" applyAlignment="1">
      <alignment horizontal="left"/>
    </xf>
    <xf numFmtId="0" fontId="0" fillId="0" borderId="0" xfId="0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/>
    </xf>
    <xf numFmtId="0" fontId="14" fillId="4" borderId="2" xfId="0" applyNumberFormat="1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left" vertical="center" wrapText="1"/>
    </xf>
    <xf numFmtId="0" fontId="25" fillId="0" borderId="8" xfId="0" applyNumberFormat="1" applyFont="1" applyBorder="1" applyAlignment="1">
      <alignment horizontal="right" vertical="center"/>
    </xf>
    <xf numFmtId="0" fontId="21" fillId="0" borderId="0" xfId="0" applyNumberFormat="1" applyFont="1" applyBorder="1" applyAlignment="1">
      <alignment horizontal="left"/>
    </xf>
    <xf numFmtId="0" fontId="20" fillId="0" borderId="0" xfId="0" applyFont="1" applyAlignment="1">
      <alignment horizontal="center"/>
    </xf>
    <xf numFmtId="49" fontId="33" fillId="0" borderId="0" xfId="0" applyNumberFormat="1" applyFont="1" applyAlignment="1">
      <alignment horizontal="center"/>
    </xf>
    <xf numFmtId="2" fontId="25" fillId="0" borderId="19" xfId="0" applyNumberFormat="1" applyFont="1" applyFill="1" applyBorder="1" applyAlignment="1">
      <alignment horizontal="left" vertical="center"/>
    </xf>
    <xf numFmtId="2" fontId="25" fillId="0" borderId="20" xfId="0" applyNumberFormat="1" applyFont="1" applyFill="1" applyBorder="1" applyAlignment="1">
      <alignment horizontal="left" vertical="center"/>
    </xf>
    <xf numFmtId="0" fontId="4" fillId="0" borderId="8" xfId="0" applyNumberFormat="1" applyFont="1" applyBorder="1" applyAlignment="1">
      <alignment horizontal="left" vertical="center"/>
    </xf>
    <xf numFmtId="0" fontId="29" fillId="0" borderId="0" xfId="0" applyFont="1" applyFill="1" applyAlignment="1">
      <alignment horizontal="center"/>
    </xf>
    <xf numFmtId="49" fontId="25" fillId="0" borderId="0" xfId="0" applyNumberFormat="1" applyFont="1" applyBorder="1" applyAlignment="1">
      <alignment horizontal="left" wrapText="1"/>
    </xf>
    <xf numFmtId="49" fontId="25" fillId="0" borderId="0" xfId="0" applyNumberFormat="1" applyFont="1" applyBorder="1" applyAlignment="1">
      <alignment horizontal="center" wrapText="1"/>
    </xf>
    <xf numFmtId="49" fontId="16" fillId="0" borderId="0" xfId="0" applyNumberFormat="1" applyFont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2" fontId="26" fillId="0" borderId="19" xfId="0" applyNumberFormat="1" applyFont="1" applyFill="1" applyBorder="1" applyAlignment="1">
      <alignment horizontal="left" wrapText="1"/>
    </xf>
    <xf numFmtId="2" fontId="26" fillId="0" borderId="20" xfId="0" applyNumberFormat="1" applyFont="1" applyFill="1" applyBorder="1" applyAlignment="1">
      <alignment horizontal="left" wrapText="1"/>
    </xf>
    <xf numFmtId="0" fontId="35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49" fontId="48" fillId="0" borderId="0" xfId="0" applyNumberFormat="1" applyFont="1" applyAlignment="1">
      <alignment horizontal="center"/>
    </xf>
    <xf numFmtId="49" fontId="44" fillId="0" borderId="0" xfId="0" applyNumberFormat="1" applyFont="1" applyBorder="1" applyAlignment="1">
      <alignment horizontal="left" wrapText="1"/>
    </xf>
    <xf numFmtId="2" fontId="32" fillId="0" borderId="10" xfId="0" applyNumberFormat="1" applyFont="1" applyBorder="1" applyAlignment="1">
      <alignment horizontal="center" shrinkToFit="1"/>
    </xf>
    <xf numFmtId="2" fontId="32" fillId="0" borderId="11" xfId="0" applyNumberFormat="1" applyFont="1" applyBorder="1" applyAlignment="1">
      <alignment horizontal="center" shrinkToFit="1"/>
    </xf>
    <xf numFmtId="2" fontId="32" fillId="0" borderId="12" xfId="0" applyNumberFormat="1" applyFont="1" applyBorder="1" applyAlignment="1">
      <alignment horizontal="center" shrinkToFit="1"/>
    </xf>
    <xf numFmtId="0" fontId="32" fillId="0" borderId="10" xfId="0" applyFont="1" applyBorder="1" applyAlignment="1">
      <alignment horizontal="center" wrapText="1"/>
    </xf>
    <xf numFmtId="0" fontId="32" fillId="0" borderId="11" xfId="0" applyFont="1" applyBorder="1" applyAlignment="1">
      <alignment horizontal="center" wrapText="1"/>
    </xf>
    <xf numFmtId="0" fontId="32" fillId="0" borderId="12" xfId="0" applyFont="1" applyBorder="1" applyAlignment="1">
      <alignment horizontal="center" wrapText="1"/>
    </xf>
    <xf numFmtId="0" fontId="14" fillId="4" borderId="10" xfId="0" applyNumberFormat="1" applyFont="1" applyFill="1" applyBorder="1" applyAlignment="1">
      <alignment horizontal="left" vertical="center" wrapText="1"/>
    </xf>
    <xf numFmtId="0" fontId="14" fillId="4" borderId="11" xfId="0" applyNumberFormat="1" applyFont="1" applyFill="1" applyBorder="1" applyAlignment="1">
      <alignment horizontal="left" vertical="center" wrapText="1"/>
    </xf>
    <xf numFmtId="0" fontId="14" fillId="4" borderId="12" xfId="0" applyNumberFormat="1" applyFont="1" applyFill="1" applyBorder="1" applyAlignment="1">
      <alignment horizontal="left" vertical="center" wrapText="1"/>
    </xf>
    <xf numFmtId="20" fontId="45" fillId="0" borderId="0" xfId="0" applyNumberFormat="1" applyFont="1" applyAlignment="1">
      <alignment horizontal="center"/>
    </xf>
    <xf numFmtId="0" fontId="45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center"/>
    </xf>
    <xf numFmtId="0" fontId="64" fillId="4" borderId="10" xfId="0" applyNumberFormat="1" applyFont="1" applyFill="1" applyBorder="1" applyAlignment="1">
      <alignment horizontal="left" vertical="center" wrapText="1"/>
    </xf>
    <xf numFmtId="0" fontId="64" fillId="4" borderId="11" xfId="0" applyNumberFormat="1" applyFont="1" applyFill="1" applyBorder="1" applyAlignment="1">
      <alignment horizontal="left" vertical="center" wrapText="1"/>
    </xf>
    <xf numFmtId="0" fontId="64" fillId="4" borderId="12" xfId="0" applyNumberFormat="1" applyFont="1" applyFill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2" fontId="32" fillId="0" borderId="2" xfId="0" applyNumberFormat="1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2" fontId="31" fillId="0" borderId="10" xfId="0" applyNumberFormat="1" applyFont="1" applyBorder="1" applyAlignment="1">
      <alignment horizontal="center" vertical="center" shrinkToFit="1"/>
    </xf>
    <xf numFmtId="2" fontId="31" fillId="0" borderId="11" xfId="0" applyNumberFormat="1" applyFont="1" applyBorder="1" applyAlignment="1">
      <alignment horizontal="center" vertical="center" shrinkToFit="1"/>
    </xf>
    <xf numFmtId="2" fontId="31" fillId="0" borderId="12" xfId="0" applyNumberFormat="1" applyFont="1" applyBorder="1" applyAlignment="1">
      <alignment horizontal="center" vertical="center" shrinkToFit="1"/>
    </xf>
    <xf numFmtId="0" fontId="32" fillId="0" borderId="2" xfId="0" applyFont="1" applyFill="1" applyBorder="1" applyAlignment="1">
      <alignment horizontal="center" vertical="center"/>
    </xf>
    <xf numFmtId="20" fontId="45" fillId="0" borderId="0" xfId="0" applyNumberFormat="1" applyFont="1" applyAlignment="1">
      <alignment horizontal="right"/>
    </xf>
    <xf numFmtId="0" fontId="45" fillId="0" borderId="0" xfId="0" applyNumberFormat="1" applyFont="1" applyAlignment="1">
      <alignment horizontal="right"/>
    </xf>
    <xf numFmtId="0" fontId="29" fillId="0" borderId="0" xfId="0" applyFont="1" applyAlignment="1">
      <alignment horizontal="center" wrapText="1"/>
    </xf>
    <xf numFmtId="49" fontId="20" fillId="0" borderId="0" xfId="0" applyNumberFormat="1" applyFont="1" applyFill="1" applyAlignment="1">
      <alignment horizontal="center"/>
    </xf>
    <xf numFmtId="0" fontId="33" fillId="0" borderId="0" xfId="0" applyNumberFormat="1" applyFont="1" applyFill="1" applyAlignment="1">
      <alignment horizontal="center" wrapText="1"/>
    </xf>
    <xf numFmtId="49" fontId="29" fillId="0" borderId="0" xfId="0" applyNumberFormat="1" applyFont="1" applyFill="1" applyBorder="1" applyAlignment="1">
      <alignment horizontal="center"/>
    </xf>
    <xf numFmtId="49" fontId="22" fillId="5" borderId="0" xfId="0" applyNumberFormat="1" applyFont="1" applyFill="1" applyAlignment="1">
      <alignment horizontal="center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/>
    </xf>
    <xf numFmtId="49" fontId="45" fillId="5" borderId="0" xfId="0" applyNumberFormat="1" applyFont="1" applyFill="1" applyAlignment="1">
      <alignment horizontal="center"/>
    </xf>
    <xf numFmtId="49" fontId="46" fillId="5" borderId="0" xfId="0" applyNumberFormat="1" applyFont="1" applyFill="1" applyAlignment="1">
      <alignment horizontal="center" vertical="center"/>
    </xf>
    <xf numFmtId="49" fontId="68" fillId="5" borderId="0" xfId="0" applyNumberFormat="1" applyFont="1" applyFill="1" applyAlignment="1">
      <alignment horizontal="center"/>
    </xf>
    <xf numFmtId="0" fontId="29" fillId="0" borderId="0" xfId="0" applyNumberFormat="1" applyFont="1" applyAlignment="1">
      <alignment horizontal="center" vertical="center"/>
    </xf>
    <xf numFmtId="49" fontId="47" fillId="5" borderId="0" xfId="0" applyNumberFormat="1" applyFont="1" applyFill="1" applyAlignment="1">
      <alignment horizontal="center" vertical="center"/>
    </xf>
    <xf numFmtId="49" fontId="39" fillId="5" borderId="0" xfId="0" applyNumberFormat="1" applyFont="1" applyFill="1" applyAlignment="1">
      <alignment horizontal="center" vertical="center"/>
    </xf>
    <xf numFmtId="49" fontId="22" fillId="5" borderId="0" xfId="0" applyNumberFormat="1" applyFont="1" applyFill="1" applyAlignment="1">
      <alignment horizontal="center" vertical="center"/>
    </xf>
    <xf numFmtId="2" fontId="28" fillId="0" borderId="16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0" fontId="25" fillId="0" borderId="8" xfId="0" applyNumberFormat="1" applyFont="1" applyBorder="1" applyAlignment="1"/>
    <xf numFmtId="0" fontId="25" fillId="0" borderId="8" xfId="0" applyNumberFormat="1" applyFont="1" applyBorder="1" applyAlignment="1">
      <alignment horizontal="center"/>
    </xf>
    <xf numFmtId="0" fontId="21" fillId="0" borderId="16" xfId="0" applyNumberFormat="1" applyFont="1" applyBorder="1" applyAlignment="1">
      <alignment horizontal="center" wrapText="1"/>
    </xf>
    <xf numFmtId="0" fontId="61" fillId="0" borderId="0" xfId="0" applyFont="1" applyFill="1" applyAlignment="1">
      <alignment horizontal="center"/>
    </xf>
    <xf numFmtId="0" fontId="53" fillId="0" borderId="0" xfId="0" applyFont="1" applyFill="1" applyAlignment="1">
      <alignment horizontal="left"/>
    </xf>
    <xf numFmtId="0" fontId="53" fillId="0" borderId="0" xfId="0" applyFont="1" applyFill="1" applyAlignment="1">
      <alignment horizontal="center"/>
    </xf>
    <xf numFmtId="0" fontId="53" fillId="0" borderId="0" xfId="0" applyFont="1" applyFill="1" applyAlignment="1">
      <alignment horizontal="center" wrapText="1"/>
    </xf>
    <xf numFmtId="0" fontId="61" fillId="0" borderId="0" xfId="0" applyFont="1" applyFill="1"/>
    <xf numFmtId="0" fontId="53" fillId="0" borderId="0" xfId="0" applyFont="1" applyFill="1"/>
    <xf numFmtId="0" fontId="53" fillId="0" borderId="0" xfId="0" applyFont="1" applyFill="1" applyBorder="1"/>
    <xf numFmtId="0" fontId="52" fillId="0" borderId="0" xfId="0" applyFont="1" applyFill="1" applyAlignment="1">
      <alignment wrapText="1"/>
    </xf>
    <xf numFmtId="0" fontId="54" fillId="0" borderId="0" xfId="0" applyFont="1" applyFill="1" applyAlignment="1">
      <alignment wrapText="1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Border="1" applyAlignment="1">
      <alignment horizontal="left"/>
    </xf>
    <xf numFmtId="0" fontId="55" fillId="0" borderId="0" xfId="0" applyFont="1" applyFill="1" applyBorder="1" applyAlignment="1">
      <alignment horizontal="center" wrapText="1"/>
    </xf>
    <xf numFmtId="0" fontId="57" fillId="0" borderId="0" xfId="0" applyFont="1" applyFill="1" applyAlignment="1">
      <alignment horizontal="center"/>
    </xf>
    <xf numFmtId="0" fontId="55" fillId="0" borderId="0" xfId="0" applyFont="1" applyFill="1" applyBorder="1"/>
    <xf numFmtId="0" fontId="64" fillId="0" borderId="0" xfId="0" applyFont="1" applyFill="1" applyBorder="1" applyAlignment="1">
      <alignment horizontal="right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left"/>
    </xf>
    <xf numFmtId="0" fontId="58" fillId="0" borderId="0" xfId="0" applyFont="1" applyFill="1" applyAlignment="1">
      <alignment horizontal="center" wrapText="1"/>
    </xf>
    <xf numFmtId="0" fontId="58" fillId="0" borderId="0" xfId="0" applyFont="1" applyFill="1"/>
    <xf numFmtId="0" fontId="56" fillId="0" borderId="0" xfId="0" applyFont="1" applyFill="1" applyBorder="1" applyAlignment="1">
      <alignment horizontal="right"/>
    </xf>
    <xf numFmtId="0" fontId="58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/>
    </xf>
    <xf numFmtId="0" fontId="59" fillId="0" borderId="2" xfId="0" applyFont="1" applyFill="1" applyBorder="1" applyAlignment="1">
      <alignment horizontal="center"/>
    </xf>
    <xf numFmtId="49" fontId="60" fillId="0" borderId="2" xfId="0" applyNumberFormat="1" applyFont="1" applyFill="1" applyBorder="1" applyAlignment="1">
      <alignment horizontal="left"/>
    </xf>
    <xf numFmtId="49" fontId="60" fillId="0" borderId="2" xfId="0" applyNumberFormat="1" applyFont="1" applyFill="1" applyBorder="1" applyAlignment="1">
      <alignment horizontal="center"/>
    </xf>
    <xf numFmtId="0" fontId="60" fillId="0" borderId="2" xfId="0" applyFont="1" applyFill="1" applyBorder="1" applyAlignment="1">
      <alignment horizontal="center"/>
    </xf>
    <xf numFmtId="2" fontId="59" fillId="0" borderId="2" xfId="0" applyNumberFormat="1" applyFont="1" applyFill="1" applyBorder="1" applyAlignment="1">
      <alignment horizontal="center"/>
    </xf>
    <xf numFmtId="0" fontId="60" fillId="0" borderId="0" xfId="0" applyFont="1" applyFill="1" applyAlignment="1">
      <alignment horizontal="center"/>
    </xf>
    <xf numFmtId="0" fontId="60" fillId="0" borderId="2" xfId="0" applyNumberFormat="1" applyFont="1" applyFill="1" applyBorder="1" applyAlignment="1">
      <alignment horizontal="left"/>
    </xf>
    <xf numFmtId="0" fontId="60" fillId="0" borderId="2" xfId="0" applyNumberFormat="1" applyFont="1" applyFill="1" applyBorder="1" applyAlignment="1">
      <alignment horizontal="center"/>
    </xf>
    <xf numFmtId="0" fontId="58" fillId="0" borderId="11" xfId="0" applyFont="1" applyFill="1" applyBorder="1" applyAlignment="1">
      <alignment horizontal="center" wrapText="1"/>
    </xf>
    <xf numFmtId="0" fontId="58" fillId="0" borderId="0" xfId="0" applyFont="1" applyFill="1" applyAlignment="1">
      <alignment horizontal="left" wrapText="1"/>
    </xf>
    <xf numFmtId="0" fontId="69" fillId="0" borderId="16" xfId="0" applyNumberFormat="1" applyFont="1" applyBorder="1" applyAlignment="1">
      <alignment horizontal="left" wrapText="1"/>
    </xf>
  </cellXfs>
  <cellStyles count="3">
    <cellStyle name="Excel Built-in Normal" xfId="1"/>
    <cellStyle name="Обычный" xfId="0" builtinId="0"/>
    <cellStyle name="Обычный_ВОСТРИКОВА 200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N24"/>
  <sheetViews>
    <sheetView workbookViewId="0">
      <selection activeCell="L15" sqref="L15"/>
    </sheetView>
  </sheetViews>
  <sheetFormatPr defaultRowHeight="12.75" x14ac:dyDescent="0.2"/>
  <cols>
    <col min="1" max="1" width="14.7109375" customWidth="1"/>
  </cols>
  <sheetData>
    <row r="1" spans="1:14" x14ac:dyDescent="0.2">
      <c r="A1" t="s">
        <v>419</v>
      </c>
    </row>
    <row r="2" spans="1:14" x14ac:dyDescent="0.2">
      <c r="A2" s="269" t="s">
        <v>446</v>
      </c>
    </row>
    <row r="3" spans="1:14" x14ac:dyDescent="0.2">
      <c r="A3" s="269" t="s">
        <v>352</v>
      </c>
    </row>
    <row r="4" spans="1:14" x14ac:dyDescent="0.2">
      <c r="A4" s="219" t="s">
        <v>445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</row>
    <row r="5" spans="1:14" x14ac:dyDescent="0.2">
      <c r="A5" s="220" t="s">
        <v>154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</row>
    <row r="6" spans="1:14" x14ac:dyDescent="0.2">
      <c r="A6" s="221" t="s">
        <v>53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</row>
    <row r="7" spans="1:14" x14ac:dyDescent="0.2">
      <c r="A7" s="219" t="s">
        <v>154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</row>
    <row r="8" spans="1:14" s="269" customFormat="1" x14ac:dyDescent="0.2">
      <c r="A8" s="219" t="s">
        <v>444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</row>
    <row r="9" spans="1:14" s="269" customFormat="1" x14ac:dyDescent="0.2">
      <c r="A9" s="219" t="s">
        <v>63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</row>
    <row r="10" spans="1:14" s="21" customFormat="1" ht="12.75" customHeight="1" x14ac:dyDescent="0.2">
      <c r="A10" s="431" t="s">
        <v>421</v>
      </c>
      <c r="B10" s="431"/>
      <c r="C10" s="431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</row>
    <row r="11" spans="1:14" s="21" customFormat="1" x14ac:dyDescent="0.2">
      <c r="A11" s="430" t="s">
        <v>63</v>
      </c>
      <c r="B11" s="430"/>
      <c r="C11" s="430"/>
      <c r="D11" s="430"/>
      <c r="E11" s="430"/>
      <c r="F11" s="430"/>
      <c r="G11" s="430"/>
      <c r="H11" s="430"/>
      <c r="I11" s="430"/>
      <c r="J11" s="430"/>
      <c r="K11" s="430"/>
      <c r="L11" s="430"/>
      <c r="M11" s="430"/>
    </row>
    <row r="12" spans="1:14" ht="49.5" customHeight="1" x14ac:dyDescent="0.2">
      <c r="A12" s="428" t="s">
        <v>420</v>
      </c>
      <c r="B12" s="428"/>
      <c r="C12" s="428"/>
      <c r="D12" s="428"/>
      <c r="E12" s="428"/>
      <c r="F12" s="428"/>
      <c r="G12" s="428"/>
      <c r="H12" s="428"/>
      <c r="I12" s="428"/>
      <c r="J12" s="428"/>
      <c r="K12" s="428"/>
      <c r="L12" s="428"/>
      <c r="M12" s="428"/>
    </row>
    <row r="13" spans="1:14" ht="12.75" customHeight="1" x14ac:dyDescent="0.2">
      <c r="A13" s="429" t="s">
        <v>63</v>
      </c>
      <c r="B13" s="429"/>
      <c r="C13" s="429"/>
      <c r="D13" s="429"/>
      <c r="E13" s="429"/>
      <c r="F13" s="429"/>
      <c r="G13" s="429"/>
      <c r="H13" s="429"/>
      <c r="I13" s="429"/>
      <c r="J13" s="429"/>
      <c r="K13" s="429"/>
      <c r="L13" s="429"/>
      <c r="M13" s="429"/>
    </row>
    <row r="14" spans="1:14" x14ac:dyDescent="0.2">
      <c r="A14" s="219" t="s">
        <v>444</v>
      </c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</row>
    <row r="15" spans="1:14" x14ac:dyDescent="0.2">
      <c r="A15" s="219" t="s">
        <v>444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</row>
    <row r="16" spans="1:14" x14ac:dyDescent="0.2">
      <c r="A16" s="219" t="s">
        <v>444</v>
      </c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</row>
    <row r="17" spans="1:13" x14ac:dyDescent="0.2">
      <c r="A17" s="219" t="s">
        <v>444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</row>
    <row r="18" spans="1:13" x14ac:dyDescent="0.2">
      <c r="A18" s="219" t="s">
        <v>444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</row>
    <row r="19" spans="1:13" x14ac:dyDescent="0.2">
      <c r="A19" s="219" t="s">
        <v>444</v>
      </c>
    </row>
    <row r="21" spans="1:13" x14ac:dyDescent="0.2">
      <c r="A21" t="s">
        <v>61</v>
      </c>
      <c r="C21" t="s">
        <v>62</v>
      </c>
    </row>
    <row r="22" spans="1:13" x14ac:dyDescent="0.2">
      <c r="A22" s="34"/>
    </row>
    <row r="24" spans="1:13" ht="15.75" x14ac:dyDescent="0.2">
      <c r="A24" s="428"/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M24" s="428"/>
    </row>
  </sheetData>
  <mergeCells count="5">
    <mergeCell ref="A24:M24"/>
    <mergeCell ref="A13:M13"/>
    <mergeCell ref="A11:M11"/>
    <mergeCell ref="A12:M12"/>
    <mergeCell ref="A10:N1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M122"/>
  <sheetViews>
    <sheetView view="pageBreakPreview" zoomScaleNormal="100" zoomScaleSheetLayoutView="100" workbookViewId="0">
      <selection activeCell="H9" sqref="H9:H24"/>
    </sheetView>
  </sheetViews>
  <sheetFormatPr defaultRowHeight="12.75" x14ac:dyDescent="0.2"/>
  <cols>
    <col min="1" max="1" width="4" style="6" customWidth="1"/>
    <col min="2" max="2" width="26.5703125" style="6" customWidth="1"/>
    <col min="3" max="3" width="7.7109375" style="6" bestFit="1" customWidth="1"/>
    <col min="4" max="4" width="20.5703125" style="6" bestFit="1" customWidth="1"/>
    <col min="5" max="5" width="20.42578125" style="6" bestFit="1" customWidth="1"/>
    <col min="6" max="6" width="10.42578125" style="198" customWidth="1"/>
    <col min="7" max="7" width="9.5703125" style="6" customWidth="1"/>
    <col min="8" max="8" width="11.85546875" style="6" customWidth="1"/>
    <col min="9" max="9" width="10.42578125" style="6" hidden="1" customWidth="1"/>
    <col min="10" max="10" width="8" style="6" customWidth="1"/>
    <col min="11" max="16384" width="9.140625" style="6"/>
  </cols>
  <sheetData>
    <row r="1" spans="1:13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244"/>
      <c r="L1" s="244"/>
      <c r="M1" s="244"/>
    </row>
    <row r="2" spans="1:13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244"/>
      <c r="L2" s="244"/>
      <c r="M2" s="244"/>
    </row>
    <row r="3" spans="1:13" ht="27.7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197"/>
      <c r="J3" s="197"/>
      <c r="K3" s="244"/>
      <c r="L3" s="244"/>
      <c r="M3" s="244"/>
    </row>
    <row r="4" spans="1:13" x14ac:dyDescent="0.2">
      <c r="A4" s="437"/>
      <c r="B4" s="437"/>
      <c r="C4" s="4"/>
      <c r="D4" s="270"/>
      <c r="E4" s="2"/>
      <c r="I4" s="7"/>
      <c r="J4" s="4"/>
    </row>
    <row r="5" spans="1:13" ht="20.25" x14ac:dyDescent="0.2">
      <c r="A5" s="437" t="s">
        <v>44</v>
      </c>
      <c r="B5" s="437"/>
      <c r="C5" s="4"/>
      <c r="D5" s="497" t="s">
        <v>580</v>
      </c>
      <c r="E5" s="2"/>
      <c r="J5" s="38" t="str">
        <f>d_2</f>
        <v>07 ИЮЛЯ 2017г.</v>
      </c>
    </row>
    <row r="6" spans="1:13" ht="14.25" customHeight="1" x14ac:dyDescent="0.2">
      <c r="A6" s="22"/>
      <c r="C6" s="4"/>
      <c r="D6" s="271"/>
      <c r="E6" s="42"/>
      <c r="G6" s="10"/>
      <c r="J6" s="43" t="str">
        <f>d_5</f>
        <v>г. Казань, Футбольно-легкоатлетический манеж</v>
      </c>
    </row>
    <row r="7" spans="1:13" ht="18" x14ac:dyDescent="0.2">
      <c r="A7" s="27" t="s">
        <v>38</v>
      </c>
      <c r="B7" s="27" t="s">
        <v>39</v>
      </c>
      <c r="C7" s="27" t="s">
        <v>37</v>
      </c>
      <c r="D7" s="27" t="s">
        <v>104</v>
      </c>
      <c r="E7" s="27" t="s">
        <v>105</v>
      </c>
      <c r="F7" s="202" t="s">
        <v>16</v>
      </c>
      <c r="G7" s="27" t="s">
        <v>59</v>
      </c>
      <c r="H7" s="27" t="s">
        <v>10</v>
      </c>
      <c r="I7" s="27" t="s">
        <v>28</v>
      </c>
      <c r="J7" s="27" t="s">
        <v>41</v>
      </c>
    </row>
    <row r="8" spans="1:13" ht="20.100000000000001" customHeight="1" x14ac:dyDescent="0.2">
      <c r="A8" s="39"/>
      <c r="B8" s="438" t="str">
        <f>Name_8</f>
        <v>МУЖЧИНЫ 2001г.р. и старше</v>
      </c>
      <c r="C8" s="438"/>
      <c r="D8" s="40"/>
      <c r="E8" s="40"/>
      <c r="F8" s="194"/>
      <c r="G8" s="40"/>
      <c r="H8" s="40"/>
      <c r="I8" s="40"/>
      <c r="J8" s="41"/>
    </row>
    <row r="9" spans="1:13" ht="20.100000000000001" customHeight="1" x14ac:dyDescent="0.2">
      <c r="A9" s="494" t="s">
        <v>18</v>
      </c>
      <c r="B9" s="19" t="str">
        <f>VLOOKUP($F9,УЧАСТНИКИ!$A$1:$K$716,3,FALSE)</f>
        <v>АРАСЛАНОВ АРТЕМ</v>
      </c>
      <c r="C9" s="169">
        <f>VLOOKUP($F9,УЧАСТНИКИ!$A$1:$K$716,4,FALSE)</f>
        <v>1994</v>
      </c>
      <c r="D9" s="331" t="str">
        <f>VLOOKUP($F9,УЧАСТНИКИ!$A$1:$K$716,5,FALSE)</f>
        <v>КАЗАНЬ</v>
      </c>
      <c r="E9" s="331" t="str">
        <f>VLOOKUP($F9,УЧАСТНИКИ!$A$1:$K$716,11,FALSE)</f>
        <v>ПГАФКСиТ, КДЮСШ АВИАТОР</v>
      </c>
      <c r="F9" s="240">
        <v>3853</v>
      </c>
      <c r="G9" s="15"/>
      <c r="H9" s="15" t="s">
        <v>670</v>
      </c>
      <c r="I9" s="15"/>
      <c r="J9" s="495" t="str">
        <f>VLOOKUP($F9,УЧАСТНИКИ!$A$2:$K$232,9,FALSE)</f>
        <v>Л</v>
      </c>
    </row>
    <row r="10" spans="1:13" ht="20.100000000000001" customHeight="1" x14ac:dyDescent="0.2">
      <c r="A10" s="47" t="s">
        <v>18</v>
      </c>
      <c r="B10" s="293" t="str">
        <f>VLOOKUP($F10,УЧАСТНИКИ!$A$1:$K$716,3,FALSE)</f>
        <v>ДАУТОВ ТИМУР</v>
      </c>
      <c r="C10" s="108">
        <f>VLOOKUP($F10,УЧАСТНИКИ!$A$1:$K$716,4,FALSE)</f>
        <v>1999</v>
      </c>
      <c r="D10" s="230" t="str">
        <f>VLOOKUP($F10,УЧАСТНИКИ!$A$1:$K$716,5,FALSE)</f>
        <v>КАЗАНЬ</v>
      </c>
      <c r="E10" s="230" t="str">
        <f>VLOOKUP($F10,УЧАСТНИКИ!$A$1:$K$716,11,FALSE)</f>
        <v>КДЮСШ АВИАТОР</v>
      </c>
      <c r="F10" s="183">
        <v>3858</v>
      </c>
      <c r="G10" s="47"/>
      <c r="H10" s="47" t="s">
        <v>677</v>
      </c>
      <c r="I10" s="47"/>
      <c r="J10" s="108" t="str">
        <f>VLOOKUP($F10,УЧАСТНИКИ!$A$2:$K$232,9,FALSE)</f>
        <v>Л</v>
      </c>
    </row>
    <row r="11" spans="1:13" ht="20.100000000000001" customHeight="1" x14ac:dyDescent="0.2">
      <c r="A11" s="47" t="s">
        <v>19</v>
      </c>
      <c r="B11" s="293" t="str">
        <f>VLOOKUP($F11,УЧАСТНИКИ!$A$1:$K$716,3,FALSE)</f>
        <v>ОСИПОВ ИВАН</v>
      </c>
      <c r="C11" s="108">
        <f>VLOOKUP($F11,УЧАСТНИКИ!$A$1:$K$716,4,FALSE)</f>
        <v>1994</v>
      </c>
      <c r="D11" s="230" t="str">
        <f>VLOOKUP($F11,УЧАСТНИКИ!$A$1:$K$716,5,FALSE)</f>
        <v>КАЗАНЬ</v>
      </c>
      <c r="E11" s="230" t="str">
        <f>VLOOKUP($F11,УЧАСТНИКИ!$A$1:$K$716,11,FALSE)</f>
        <v>ДЮСШ ОЛИМП</v>
      </c>
      <c r="F11" s="183">
        <v>3866</v>
      </c>
      <c r="G11" s="47"/>
      <c r="H11" s="47" t="s">
        <v>678</v>
      </c>
      <c r="I11" s="47"/>
      <c r="J11" s="108" t="str">
        <f>VLOOKUP($F11,УЧАСТНИКИ!$A$2:$K$232,9,FALSE)</f>
        <v>Л</v>
      </c>
    </row>
    <row r="12" spans="1:13" ht="20.100000000000001" customHeight="1" x14ac:dyDescent="0.2">
      <c r="A12" s="47" t="s">
        <v>19</v>
      </c>
      <c r="B12" s="293" t="str">
        <f>VLOOKUP($F12,УЧАСТНИКИ!$A$1:$K$716,3,FALSE)</f>
        <v>ВАЗИЕВ РЕГИЛЬ</v>
      </c>
      <c r="C12" s="108">
        <f>VLOOKUP($F12,УЧАСТНИКИ!$A$1:$K$716,4,FALSE)</f>
        <v>1991</v>
      </c>
      <c r="D12" s="230" t="str">
        <f>VLOOKUP($F12,УЧАСТНИКИ!$A$1:$K$716,5,FALSE)</f>
        <v>КАЗАНЬ</v>
      </c>
      <c r="E12" s="230" t="str">
        <f>VLOOKUP($F12,УЧАСТНИКИ!$A$1:$K$716,11,FALSE)</f>
        <v>СДЮСШОР ЛА</v>
      </c>
      <c r="F12" s="183">
        <v>62</v>
      </c>
      <c r="G12" s="47"/>
      <c r="H12" s="47" t="s">
        <v>667</v>
      </c>
      <c r="I12" s="47"/>
      <c r="J12" s="108">
        <f>VLOOKUP($F12,УЧАСТНИКИ!$A$2:$K$232,9,FALSE)</f>
        <v>3</v>
      </c>
    </row>
    <row r="13" spans="1:13" ht="20.100000000000001" customHeight="1" x14ac:dyDescent="0.2">
      <c r="A13" s="47" t="s">
        <v>20</v>
      </c>
      <c r="B13" s="293" t="str">
        <f>VLOOKUP($F13,УЧАСТНИКИ!$A$1:$K$716,3,FALSE)</f>
        <v>ГАЙНЕТДИНОВ НИЯЗ</v>
      </c>
      <c r="C13" s="108">
        <f>VLOOKUP($F13,УЧАСТНИКИ!$A$1:$K$716,4,FALSE)</f>
        <v>2000</v>
      </c>
      <c r="D13" s="230" t="str">
        <f>VLOOKUP($F13,УЧАСТНИКИ!$A$1:$K$716,5,FALSE)</f>
        <v>КАЗАНЬ</v>
      </c>
      <c r="E13" s="230" t="str">
        <f>VLOOKUP($F13,УЧАСТНИКИ!$A$1:$K$716,11,FALSE)</f>
        <v>КДЮСШ АВИАТОР</v>
      </c>
      <c r="F13" s="183">
        <v>3855</v>
      </c>
      <c r="G13" s="47"/>
      <c r="H13" s="47" t="s">
        <v>672</v>
      </c>
      <c r="I13" s="47"/>
      <c r="J13" s="108" t="str">
        <f>VLOOKUP($F13,УЧАСТНИКИ!$A$2:$K$232,9,FALSE)</f>
        <v>Л</v>
      </c>
      <c r="L13" s="2"/>
    </row>
    <row r="14" spans="1:13" ht="20.100000000000001" customHeight="1" x14ac:dyDescent="0.2">
      <c r="A14" s="47" t="s">
        <v>19</v>
      </c>
      <c r="B14" s="293" t="str">
        <f>VLOOKUP($F14,УЧАСТНИКИ!$A$1:$K$716,3,FALSE)</f>
        <v>ГОРДЕЕВ АЛЕКСАНДР</v>
      </c>
      <c r="C14" s="108">
        <f>VLOOKUP($F14,УЧАСТНИКИ!$A$1:$K$716,4,FALSE)</f>
        <v>2000</v>
      </c>
      <c r="D14" s="230" t="str">
        <f>VLOOKUP($F14,УЧАСТНИКИ!$A$1:$K$716,5,FALSE)</f>
        <v>КАЗАНЬ</v>
      </c>
      <c r="E14" s="230" t="str">
        <f>VLOOKUP($F14,УЧАСТНИКИ!$A$1:$K$716,11,FALSE)</f>
        <v>СДЮСШОР ЛА</v>
      </c>
      <c r="F14" s="183">
        <v>63</v>
      </c>
      <c r="G14" s="47"/>
      <c r="H14" s="47" t="s">
        <v>671</v>
      </c>
      <c r="I14" s="47"/>
      <c r="J14" s="108">
        <f>VLOOKUP($F14,УЧАСТНИКИ!$A$2:$K$232,9,FALSE)</f>
        <v>3</v>
      </c>
    </row>
    <row r="15" spans="1:13" ht="20.100000000000001" customHeight="1" x14ac:dyDescent="0.2">
      <c r="A15" s="494" t="s">
        <v>21</v>
      </c>
      <c r="B15" s="19" t="str">
        <f>VLOOKUP($F15,УЧАСТНИКИ!$A$1:$K$716,3,FALSE)</f>
        <v>ГАЗИЗОВ АЛЬБЕРТ</v>
      </c>
      <c r="C15" s="169">
        <f>VLOOKUP($F15,УЧАСТНИКИ!$A$1:$K$716,4,FALSE)</f>
        <v>1998</v>
      </c>
      <c r="D15" s="331" t="str">
        <f>VLOOKUP($F15,УЧАСТНИКИ!$A$1:$K$716,5,FALSE)</f>
        <v>ЗЕЛЕНОДОЛЬСК</v>
      </c>
      <c r="E15" s="331" t="str">
        <f>VLOOKUP($F15,УЧАСТНИКИ!$A$1:$K$716,11,FALSE)</f>
        <v>-</v>
      </c>
      <c r="F15" s="196">
        <v>3562</v>
      </c>
      <c r="G15" s="15"/>
      <c r="H15" s="15" t="s">
        <v>668</v>
      </c>
      <c r="I15" s="15"/>
      <c r="J15" s="495" t="str">
        <f>VLOOKUP($F15,УЧАСТНИКИ!$A$2:$K$232,9,FALSE)</f>
        <v>Л</v>
      </c>
    </row>
    <row r="16" spans="1:13" ht="20.100000000000001" customHeight="1" x14ac:dyDescent="0.2">
      <c r="A16" s="47" t="s">
        <v>17</v>
      </c>
      <c r="B16" s="293" t="str">
        <f>VLOOKUP($F16,УЧАСТНИКИ!$A$1:$K$716,3,FALSE)</f>
        <v>БАБАЕВ ШАКИР</v>
      </c>
      <c r="C16" s="108">
        <f>VLOOKUP($F16,УЧАСТНИКИ!$A$1:$K$716,4,FALSE)</f>
        <v>1998</v>
      </c>
      <c r="D16" s="230" t="str">
        <f>VLOOKUP($F16,УЧАСТНИКИ!$A$1:$K$716,5,FALSE)</f>
        <v>КАЗАНЬ</v>
      </c>
      <c r="E16" s="230" t="str">
        <f>VLOOKUP($F16,УЧАСТНИКИ!$A$1:$K$716,11,FALSE)</f>
        <v>ПГАФКСиТ</v>
      </c>
      <c r="F16" s="183">
        <v>3574</v>
      </c>
      <c r="G16" s="47"/>
      <c r="H16" s="47" t="s">
        <v>665</v>
      </c>
      <c r="I16" s="47"/>
      <c r="J16" s="108" t="str">
        <f>VLOOKUP($F16,УЧАСТНИКИ!$A$2:$K$232,9,FALSE)</f>
        <v>Л</v>
      </c>
    </row>
    <row r="17" spans="1:12" ht="20.100000000000001" customHeight="1" x14ac:dyDescent="0.2">
      <c r="A17" s="47" t="s">
        <v>19</v>
      </c>
      <c r="B17" s="293" t="str">
        <f>VLOOKUP($F17,УЧАСТНИКИ!$A$1:$K$716,3,FALSE)</f>
        <v>ФАТЫХОВ ИЛЬНАЗ</v>
      </c>
      <c r="C17" s="108">
        <f>VLOOKUP($F17,УЧАСТНИКИ!$A$1:$K$716,4,FALSE)</f>
        <v>1992</v>
      </c>
      <c r="D17" s="230" t="str">
        <f>VLOOKUP($F17,УЧАСТНИКИ!$A$1:$K$716,5,FALSE)</f>
        <v>НАБ.ЧЕЛНЫ</v>
      </c>
      <c r="E17" s="230" t="str">
        <f>VLOOKUP($F17,УЧАСТНИКИ!$A$1:$K$716,11,FALSE)</f>
        <v>ЯР ЧАЛЛЫ</v>
      </c>
      <c r="F17" s="183">
        <v>3872</v>
      </c>
      <c r="G17" s="47"/>
      <c r="H17" s="47" t="s">
        <v>665</v>
      </c>
      <c r="I17" s="47"/>
      <c r="J17" s="108" t="str">
        <f>VLOOKUP($F17,УЧАСТНИКИ!$A$2:$K$232,9,FALSE)</f>
        <v>Л</v>
      </c>
    </row>
    <row r="18" spans="1:12" ht="20.100000000000001" customHeight="1" x14ac:dyDescent="0.2">
      <c r="A18" s="47" t="s">
        <v>18</v>
      </c>
      <c r="B18" s="293" t="str">
        <f>VLOOKUP($F18,УЧАСТНИКИ!$A$1:$K$716,3,FALSE)</f>
        <v>ХУЗИАХМЕТОВ АРТУР</v>
      </c>
      <c r="C18" s="108">
        <f>VLOOKUP($F18,УЧАСТНИКИ!$A$1:$K$716,4,FALSE)</f>
        <v>1997</v>
      </c>
      <c r="D18" s="230" t="str">
        <f>VLOOKUP($F18,УЧАСТНИКИ!$A$1:$K$716,5,FALSE)</f>
        <v>КАЗАНЬ</v>
      </c>
      <c r="E18" s="230" t="str">
        <f>VLOOKUP($F18,УЧАСТНИКИ!$A$1:$K$716,11,FALSE)</f>
        <v>КДЮСШ АВИАТОР</v>
      </c>
      <c r="F18" s="183">
        <v>3856</v>
      </c>
      <c r="G18" s="47"/>
      <c r="H18" s="47" t="s">
        <v>673</v>
      </c>
      <c r="I18" s="47"/>
      <c r="J18" s="108" t="str">
        <f>VLOOKUP($F18,УЧАСТНИКИ!$A$2:$K$232,9,FALSE)</f>
        <v>Л</v>
      </c>
    </row>
    <row r="19" spans="1:12" ht="20.100000000000001" customHeight="1" x14ac:dyDescent="0.2">
      <c r="A19" s="47" t="s">
        <v>18</v>
      </c>
      <c r="B19" s="293" t="str">
        <f>VLOOKUP($F19,УЧАСТНИКИ!$A$1:$K$716,3,FALSE)</f>
        <v>АКШАЕВ НИКИТА</v>
      </c>
      <c r="C19" s="108">
        <f>VLOOKUP($F19,УЧАСТНИКИ!$A$1:$K$716,4,FALSE)</f>
        <v>2001</v>
      </c>
      <c r="D19" s="230" t="str">
        <f>VLOOKUP($F19,УЧАСТНИКИ!$A$1:$K$716,5,FALSE)</f>
        <v>КАЗАНЬ</v>
      </c>
      <c r="E19" s="230" t="str">
        <f>VLOOKUP($F19,УЧАСТНИКИ!$A$1:$K$716,11,FALSE)</f>
        <v>КДЮСШ АВИАТОР</v>
      </c>
      <c r="F19" s="183">
        <v>3839</v>
      </c>
      <c r="G19" s="47"/>
      <c r="H19" s="47" t="s">
        <v>666</v>
      </c>
      <c r="I19" s="47"/>
      <c r="J19" s="108" t="str">
        <f>VLOOKUP($F19,УЧАСТНИКИ!$A$2:$K$232,9,FALSE)</f>
        <v>Л</v>
      </c>
    </row>
    <row r="20" spans="1:12" ht="20.100000000000001" customHeight="1" x14ac:dyDescent="0.2">
      <c r="A20" s="47" t="s">
        <v>17</v>
      </c>
      <c r="B20" s="293" t="str">
        <f>VLOOKUP($F20,УЧАСТНИКИ!$A$1:$K$716,3,FALSE)</f>
        <v>МАТЮШКИН ДАНИЛ</v>
      </c>
      <c r="C20" s="108">
        <f>VLOOKUP($F20,УЧАСТНИКИ!$A$1:$K$716,4,FALSE)</f>
        <v>1998</v>
      </c>
      <c r="D20" s="230" t="str">
        <f>VLOOKUP($F20,УЧАСТНИКИ!$A$1:$K$716,5,FALSE)</f>
        <v>КАЗАНЬ</v>
      </c>
      <c r="E20" s="230" t="str">
        <f>VLOOKUP($F20,УЧАСТНИКИ!$A$1:$K$716,11,FALSE)</f>
        <v>ПГАФКСиТ</v>
      </c>
      <c r="F20" s="183">
        <v>3573</v>
      </c>
      <c r="G20" s="47"/>
      <c r="H20" s="47" t="s">
        <v>676</v>
      </c>
      <c r="I20" s="47"/>
      <c r="J20" s="108" t="str">
        <f>VLOOKUP($F20,УЧАСТНИКИ!$A$2:$K$232,9,FALSE)</f>
        <v>Л</v>
      </c>
    </row>
    <row r="21" spans="1:12" ht="20.100000000000001" customHeight="1" x14ac:dyDescent="0.2">
      <c r="A21" s="494" t="s">
        <v>20</v>
      </c>
      <c r="B21" s="19" t="str">
        <f>VLOOKUP($F21,УЧАСТНИКИ!$A$1:$K$716,3,FALSE)</f>
        <v>МАЛЬКОВ ДАНИЛ</v>
      </c>
      <c r="C21" s="169" t="str">
        <f>VLOOKUP($F21,УЧАСТНИКИ!$A$1:$K$716,4,FALSE)</f>
        <v>2002ВК</v>
      </c>
      <c r="D21" s="331" t="str">
        <f>VLOOKUP($F21,УЧАСТНИКИ!$A$1:$K$716,5,FALSE)</f>
        <v>КАЗАНЬ</v>
      </c>
      <c r="E21" s="331" t="str">
        <f>VLOOKUP($F21,УЧАСТНИКИ!$A$1:$K$716,11,FALSE)</f>
        <v>СТРЕЛА</v>
      </c>
      <c r="F21" s="240">
        <v>3795</v>
      </c>
      <c r="G21" s="15"/>
      <c r="H21" s="15" t="s">
        <v>674</v>
      </c>
      <c r="I21" s="15"/>
      <c r="J21" s="495" t="str">
        <f>VLOOKUP($F21,УЧАСТНИКИ!$A$2:$K$232,9,FALSE)</f>
        <v>ВК</v>
      </c>
      <c r="L21" s="2"/>
    </row>
    <row r="22" spans="1:12" ht="20.100000000000001" customHeight="1" x14ac:dyDescent="0.2">
      <c r="A22" s="47" t="s">
        <v>21</v>
      </c>
      <c r="B22" s="293" t="str">
        <f>VLOOKUP($F22,УЧАСТНИКИ!$A$1:$K$716,3,FALSE)</f>
        <v>СЕИДОВ ЭЛЬЧИН</v>
      </c>
      <c r="C22" s="108">
        <f>VLOOKUP($F22,УЧАСТНИКИ!$A$1:$K$716,4,FALSE)</f>
        <v>1992</v>
      </c>
      <c r="D22" s="230" t="str">
        <f>VLOOKUP($F22,УЧАСТНИКИ!$A$1:$K$716,5,FALSE)</f>
        <v>КАЗАНЬ</v>
      </c>
      <c r="E22" s="230" t="str">
        <f>VLOOKUP($F22,УЧАСТНИКИ!$A$1:$K$716,11,FALSE)</f>
        <v>КГЭУ</v>
      </c>
      <c r="F22" s="192">
        <v>3570</v>
      </c>
      <c r="G22" s="47"/>
      <c r="H22" s="47" t="s">
        <v>675</v>
      </c>
      <c r="I22" s="47"/>
      <c r="J22" s="108" t="str">
        <f>VLOOKUP($F22,УЧАСТНИКИ!$A$2:$K$232,9,FALSE)</f>
        <v>Л</v>
      </c>
    </row>
    <row r="23" spans="1:12" ht="20.100000000000001" customHeight="1" x14ac:dyDescent="0.2">
      <c r="A23" s="47" t="s">
        <v>21</v>
      </c>
      <c r="B23" s="293" t="str">
        <f>VLOOKUP($F23,УЧАСТНИКИ!$A$1:$K$716,3,FALSE)</f>
        <v>КРАЙНОВ ДЕНИС</v>
      </c>
      <c r="C23" s="108">
        <f>VLOOKUP($F23,УЧАСТНИКИ!$A$1:$K$716,4,FALSE)</f>
        <v>1997</v>
      </c>
      <c r="D23" s="230" t="str">
        <f>VLOOKUP($F23,УЧАСТНИКИ!$A$1:$K$716,5,FALSE)</f>
        <v>КАЗАНЬ</v>
      </c>
      <c r="E23" s="230" t="str">
        <f>VLOOKUP($F23,УЧАСТНИКИ!$A$1:$K$716,11,FALSE)</f>
        <v>ДЮСШ ОЛИМП</v>
      </c>
      <c r="F23" s="192">
        <v>69</v>
      </c>
      <c r="G23" s="47"/>
      <c r="H23" s="47" t="s">
        <v>679</v>
      </c>
      <c r="I23" s="47"/>
      <c r="J23" s="108" t="str">
        <f>VLOOKUP($F23,УЧАСТНИКИ!$A$2:$K$232,9,FALSE)</f>
        <v>Л</v>
      </c>
    </row>
    <row r="24" spans="1:12" ht="20.100000000000001" customHeight="1" x14ac:dyDescent="0.2">
      <c r="A24" s="47" t="s">
        <v>17</v>
      </c>
      <c r="B24" s="293" t="str">
        <f>VLOOKUP($F24,УЧАСТНИКИ!$A$1:$K$716,3,FALSE)</f>
        <v>КОЛБЕНЕВ АЛЕКСАНДР</v>
      </c>
      <c r="C24" s="108" t="str">
        <f>VLOOKUP($F24,УЧАСТНИКИ!$A$1:$K$716,4,FALSE)</f>
        <v>2003/ВК</v>
      </c>
      <c r="D24" s="230" t="str">
        <f>VLOOKUP($F24,УЧАСТНИКИ!$A$1:$K$716,5,FALSE)</f>
        <v>КАЗАНЬ</v>
      </c>
      <c r="E24" s="230" t="str">
        <f>VLOOKUP($F24,УЧАСТНИКИ!$A$1:$K$716,11,FALSE)</f>
        <v>КДЮСШ АВИАТОР</v>
      </c>
      <c r="F24" s="183">
        <v>3775</v>
      </c>
      <c r="G24" s="47"/>
      <c r="H24" s="47" t="s">
        <v>669</v>
      </c>
      <c r="I24" s="47"/>
      <c r="J24" s="108" t="str">
        <f>VLOOKUP($F24,УЧАСТНИКИ!$A$2:$K$232,9,FALSE)</f>
        <v>ВК</v>
      </c>
    </row>
    <row r="25" spans="1:12" ht="20.100000000000001" customHeight="1" x14ac:dyDescent="0.2">
      <c r="A25" s="47" t="s">
        <v>20</v>
      </c>
      <c r="B25" s="293" t="str">
        <f>VLOOKUP($F25,УЧАСТНИКИ!$A$1:$K$716,3,FALSE)</f>
        <v>ЗАКУТАЕВ НИКИТА</v>
      </c>
      <c r="C25" s="108">
        <f>VLOOKUP($F25,УЧАСТНИКИ!$A$1:$K$716,4,FALSE)</f>
        <v>2000</v>
      </c>
      <c r="D25" s="230" t="str">
        <f>VLOOKUP($F25,УЧАСТНИКИ!$A$1:$K$716,5,FALSE)</f>
        <v>КАЗАНЬ</v>
      </c>
      <c r="E25" s="230" t="str">
        <f>VLOOKUP($F25,УЧАСТНИКИ!$A$1:$K$716,11,FALSE)</f>
        <v>СТРЕЛА</v>
      </c>
      <c r="F25" s="183">
        <v>3800</v>
      </c>
      <c r="G25" s="47"/>
      <c r="H25" s="47" t="s">
        <v>177</v>
      </c>
      <c r="I25" s="47"/>
      <c r="J25" s="108" t="str">
        <f>VLOOKUP($F25,УЧАСТНИКИ!$A$2:$K$232,9,FALSE)</f>
        <v>Л</v>
      </c>
      <c r="L25" s="2"/>
    </row>
    <row r="26" spans="1:12" ht="20.100000000000001" customHeight="1" x14ac:dyDescent="0.2">
      <c r="A26" s="47" t="s">
        <v>21</v>
      </c>
      <c r="B26" s="293" t="str">
        <f>VLOOKUP($F26,УЧАСТНИКИ!$A$1:$K$716,3,FALSE)</f>
        <v>ИСХАКОВ АСКАР</v>
      </c>
      <c r="C26" s="108">
        <f>VLOOKUP($F26,УЧАСТНИКИ!$A$1:$K$716,4,FALSE)</f>
        <v>1998</v>
      </c>
      <c r="D26" s="230" t="str">
        <f>VLOOKUP($F26,УЧАСТНИКИ!$A$1:$K$716,5,FALSE)</f>
        <v>КАЗАНЬ</v>
      </c>
      <c r="E26" s="230" t="str">
        <f>VLOOKUP($F26,УЧАСТНИКИ!$A$1:$K$716,11,FALSE)</f>
        <v>КДЮСШ АВИАТОР</v>
      </c>
      <c r="F26" s="192">
        <v>3840</v>
      </c>
      <c r="G26" s="47"/>
      <c r="H26" s="47" t="s">
        <v>177</v>
      </c>
      <c r="I26" s="47"/>
      <c r="J26" s="108" t="str">
        <f>VLOOKUP($F26,УЧАСТНИКИ!$A$2:$K$232,9,FALSE)</f>
        <v>Л</v>
      </c>
    </row>
    <row r="27" spans="1:12" ht="20.100000000000001" customHeight="1" x14ac:dyDescent="0.2">
      <c r="A27" s="494" t="s">
        <v>17</v>
      </c>
      <c r="B27" s="19" t="str">
        <f>VLOOKUP($F27,УЧАСТНИКИ!$A$1:$K$716,3,FALSE)</f>
        <v>ЗИГАНШИН ДАМИР</v>
      </c>
      <c r="C27" s="169">
        <f>VLOOKUP($F27,УЧАСТНИКИ!$A$1:$K$716,4,FALSE)</f>
        <v>1998</v>
      </c>
      <c r="D27" s="331" t="str">
        <f>VLOOKUP($F27,УЧАСТНИКИ!$A$1:$K$716,5,FALSE)</f>
        <v>КАЗАНЬ</v>
      </c>
      <c r="E27" s="331" t="str">
        <f>VLOOKUP($F27,УЧАСТНИКИ!$A$1:$K$716,11,FALSE)</f>
        <v>КДЮСШ АВИАТОР</v>
      </c>
      <c r="F27" s="240">
        <v>3841</v>
      </c>
      <c r="G27" s="15"/>
      <c r="H27" s="15" t="s">
        <v>177</v>
      </c>
      <c r="I27" s="15"/>
      <c r="J27" s="495" t="str">
        <f>VLOOKUP($F27,УЧАСТНИКИ!$A$2:$K$232,9,FALSE)</f>
        <v>Л</v>
      </c>
    </row>
    <row r="28" spans="1:12" ht="20.100000000000001" customHeight="1" x14ac:dyDescent="0.2">
      <c r="A28" s="47" t="s">
        <v>20</v>
      </c>
      <c r="B28" s="293" t="str">
        <f>VLOOKUP($F28,УЧАСТНИКИ!$A$1:$K$716,3,FALSE)</f>
        <v>НИКОЛАВИН ДАНИИЛ</v>
      </c>
      <c r="C28" s="108">
        <f>VLOOKUP($F28,УЧАСТНИКИ!$A$1:$K$716,4,FALSE)</f>
        <v>2000</v>
      </c>
      <c r="D28" s="230" t="str">
        <f>VLOOKUP($F28,УЧАСТНИКИ!$A$1:$K$716,5,FALSE)</f>
        <v>КАЗАНЬ</v>
      </c>
      <c r="E28" s="230" t="str">
        <f>VLOOKUP($F28,УЧАСТНИКИ!$A$1:$K$716,11,FALSE)</f>
        <v>СТРЕЛА</v>
      </c>
      <c r="F28" s="183">
        <v>3799</v>
      </c>
      <c r="G28" s="47"/>
      <c r="H28" s="47" t="s">
        <v>177</v>
      </c>
      <c r="I28" s="47"/>
      <c r="J28" s="108" t="str">
        <f>VLOOKUP($F28,УЧАСТНИКИ!$A$2:$K$232,9,FALSE)</f>
        <v>Л</v>
      </c>
      <c r="L28" s="2"/>
    </row>
    <row r="29" spans="1:12" ht="20.100000000000001" customHeight="1" x14ac:dyDescent="0.2">
      <c r="A29" s="49"/>
      <c r="B29" s="53" t="s">
        <v>24</v>
      </c>
      <c r="C29" s="49"/>
      <c r="D29" s="49"/>
      <c r="E29" s="49"/>
      <c r="F29" s="193"/>
      <c r="G29" s="49"/>
      <c r="H29" s="49"/>
      <c r="I29" s="49"/>
      <c r="J29" s="49"/>
    </row>
    <row r="30" spans="1:12" ht="20.100000000000001" customHeight="1" x14ac:dyDescent="0.2">
      <c r="A30" s="49"/>
      <c r="B30" s="53" t="s">
        <v>25</v>
      </c>
      <c r="C30" s="49"/>
      <c r="D30" s="231"/>
      <c r="E30" s="231"/>
      <c r="F30" s="193"/>
      <c r="G30" s="49"/>
      <c r="H30" s="49"/>
      <c r="I30" s="49"/>
      <c r="J30" s="49"/>
      <c r="K30" s="9"/>
    </row>
    <row r="31" spans="1:12" ht="20.100000000000001" customHeight="1" x14ac:dyDescent="0.2">
      <c r="A31" s="49"/>
      <c r="B31" s="53" t="s">
        <v>26</v>
      </c>
      <c r="C31" s="49"/>
      <c r="D31" s="231"/>
      <c r="E31" s="231"/>
      <c r="F31" s="193"/>
      <c r="G31" s="49"/>
      <c r="H31" s="49"/>
      <c r="I31" s="49"/>
      <c r="J31" s="49"/>
    </row>
    <row r="32" spans="1:12" ht="20.100000000000001" customHeight="1" x14ac:dyDescent="0.2">
      <c r="A32" s="49"/>
      <c r="B32" s="53" t="s">
        <v>27</v>
      </c>
      <c r="C32" s="49"/>
      <c r="D32" s="232"/>
      <c r="E32" s="232"/>
      <c r="F32" s="193"/>
      <c r="G32" s="49"/>
      <c r="H32" s="49"/>
      <c r="I32" s="49"/>
      <c r="J32" s="49"/>
    </row>
    <row r="33" spans="1:12" ht="20.100000000000001" customHeight="1" x14ac:dyDescent="0.2">
      <c r="A33" s="28"/>
      <c r="B33" s="31" t="s">
        <v>36</v>
      </c>
      <c r="C33" s="29"/>
      <c r="D33" s="239"/>
      <c r="E33" s="239"/>
      <c r="F33" s="195"/>
      <c r="G33" s="29"/>
      <c r="H33" s="29"/>
      <c r="I33" s="29"/>
      <c r="J33" s="30"/>
    </row>
    <row r="34" spans="1:12" ht="20.100000000000001" customHeight="1" x14ac:dyDescent="0.2">
      <c r="A34" s="47" t="s">
        <v>17</v>
      </c>
      <c r="B34" s="293"/>
      <c r="C34" s="108"/>
      <c r="D34" s="230"/>
      <c r="E34" s="230"/>
      <c r="F34" s="183"/>
      <c r="G34" s="47"/>
      <c r="H34" s="47"/>
      <c r="I34" s="47"/>
      <c r="J34" s="108"/>
    </row>
    <row r="35" spans="1:12" ht="20.100000000000001" customHeight="1" x14ac:dyDescent="0.2">
      <c r="A35" s="47" t="s">
        <v>18</v>
      </c>
      <c r="B35" s="293"/>
      <c r="C35" s="108"/>
      <c r="D35" s="230"/>
      <c r="E35" s="230"/>
      <c r="F35" s="183"/>
      <c r="G35" s="47"/>
      <c r="H35" s="47"/>
      <c r="I35" s="47"/>
      <c r="J35" s="108"/>
    </row>
    <row r="36" spans="1:12" ht="20.100000000000001" customHeight="1" x14ac:dyDescent="0.2">
      <c r="A36" s="47" t="s">
        <v>19</v>
      </c>
      <c r="B36" s="293"/>
      <c r="C36" s="108"/>
      <c r="D36" s="230"/>
      <c r="E36" s="230"/>
      <c r="F36" s="183"/>
      <c r="G36" s="47"/>
      <c r="H36" s="47"/>
      <c r="I36" s="47"/>
      <c r="J36" s="108"/>
    </row>
    <row r="37" spans="1:12" ht="20.100000000000001" customHeight="1" x14ac:dyDescent="0.2">
      <c r="A37" s="47" t="s">
        <v>20</v>
      </c>
      <c r="B37" s="293"/>
      <c r="C37" s="108"/>
      <c r="D37" s="230"/>
      <c r="E37" s="230"/>
      <c r="F37" s="183"/>
      <c r="G37" s="47"/>
      <c r="H37" s="47"/>
      <c r="I37" s="47"/>
      <c r="J37" s="108"/>
      <c r="L37" s="2"/>
    </row>
    <row r="38" spans="1:12" ht="20.100000000000001" customHeight="1" x14ac:dyDescent="0.2">
      <c r="A38" s="47" t="s">
        <v>21</v>
      </c>
      <c r="B38" s="293"/>
      <c r="C38" s="108"/>
      <c r="D38" s="230"/>
      <c r="E38" s="230"/>
      <c r="F38" s="192"/>
      <c r="G38" s="47"/>
      <c r="H38" s="47"/>
      <c r="I38" s="47"/>
      <c r="J38" s="108"/>
    </row>
    <row r="39" spans="1:12" ht="20.100000000000001" hidden="1" customHeight="1" x14ac:dyDescent="0.2">
      <c r="A39" s="28"/>
      <c r="B39" s="31" t="s">
        <v>11</v>
      </c>
      <c r="C39" s="29"/>
      <c r="D39" s="238"/>
      <c r="E39" s="238"/>
      <c r="F39" s="195"/>
      <c r="G39" s="29"/>
      <c r="H39" s="29"/>
      <c r="I39" s="29"/>
      <c r="J39" s="30"/>
      <c r="K39" s="9"/>
    </row>
    <row r="40" spans="1:12" ht="20.100000000000001" hidden="1" customHeight="1" x14ac:dyDescent="0.2">
      <c r="A40" s="47" t="s">
        <v>17</v>
      </c>
      <c r="B40" s="293" t="e">
        <f>VLOOKUP($F40,УЧАСТНИКИ!$A$1:$K$716,3,FALSE)</f>
        <v>#N/A</v>
      </c>
      <c r="C40" s="108" t="e">
        <f>VLOOKUP($F40,УЧАСТНИКИ!$A$1:$K$716,4,FALSE)</f>
        <v>#N/A</v>
      </c>
      <c r="D40" s="230" t="e">
        <f>VLOOKUP($F40,УЧАСТНИКИ!$A$1:$K$716,5,FALSE)</f>
        <v>#N/A</v>
      </c>
      <c r="E40" s="230" t="e">
        <f>VLOOKUP($F40,УЧАСТНИКИ!$A$1:$K$716,11,FALSE)</f>
        <v>#N/A</v>
      </c>
      <c r="F40" s="183"/>
      <c r="G40" s="47"/>
      <c r="H40" s="47"/>
      <c r="I40" s="47"/>
      <c r="J40" s="108" t="e">
        <f>VLOOKUP($F40,УЧАСТНИКИ!$A$2:$K$232,9,FALSE)</f>
        <v>#N/A</v>
      </c>
    </row>
    <row r="41" spans="1:12" ht="20.100000000000001" hidden="1" customHeight="1" x14ac:dyDescent="0.2">
      <c r="A41" s="47" t="s">
        <v>18</v>
      </c>
      <c r="B41" s="293" t="e">
        <f>VLOOKUP($F41,УЧАСТНИКИ!$A$1:$K$716,3,FALSE)</f>
        <v>#N/A</v>
      </c>
      <c r="C41" s="108" t="e">
        <f>VLOOKUP($F41,УЧАСТНИКИ!$A$1:$K$716,4,FALSE)</f>
        <v>#N/A</v>
      </c>
      <c r="D41" s="230" t="e">
        <f>VLOOKUP($F41,УЧАСТНИКИ!$A$1:$K$716,5,FALSE)</f>
        <v>#N/A</v>
      </c>
      <c r="E41" s="230" t="e">
        <f>VLOOKUP($F41,УЧАСТНИКИ!$A$1:$K$716,11,FALSE)</f>
        <v>#N/A</v>
      </c>
      <c r="F41" s="183"/>
      <c r="G41" s="47"/>
      <c r="H41" s="47"/>
      <c r="I41" s="47"/>
      <c r="J41" s="108" t="e">
        <f>VLOOKUP($F41,УЧАСТНИКИ!$A$2:$K$232,9,FALSE)</f>
        <v>#N/A</v>
      </c>
    </row>
    <row r="42" spans="1:12" ht="20.100000000000001" hidden="1" customHeight="1" x14ac:dyDescent="0.2">
      <c r="A42" s="47" t="s">
        <v>19</v>
      </c>
      <c r="B42" s="293" t="e">
        <f>VLOOKUP($F42,УЧАСТНИКИ!$A$1:$K$716,3,FALSE)</f>
        <v>#N/A</v>
      </c>
      <c r="C42" s="108" t="e">
        <f>VLOOKUP($F42,УЧАСТНИКИ!$A$1:$K$716,4,FALSE)</f>
        <v>#N/A</v>
      </c>
      <c r="D42" s="230" t="e">
        <f>VLOOKUP($F42,УЧАСТНИКИ!$A$1:$K$716,5,FALSE)</f>
        <v>#N/A</v>
      </c>
      <c r="E42" s="230" t="e">
        <f>VLOOKUP($F42,УЧАСТНИКИ!$A$1:$K$716,11,FALSE)</f>
        <v>#N/A</v>
      </c>
      <c r="F42" s="183"/>
      <c r="G42" s="47"/>
      <c r="H42" s="47"/>
      <c r="I42" s="47"/>
      <c r="J42" s="108" t="e">
        <f>VLOOKUP($F42,УЧАСТНИКИ!$A$2:$K$232,9,FALSE)</f>
        <v>#N/A</v>
      </c>
    </row>
    <row r="43" spans="1:12" ht="20.100000000000001" hidden="1" customHeight="1" x14ac:dyDescent="0.2">
      <c r="A43" s="47" t="s">
        <v>20</v>
      </c>
      <c r="B43" s="293" t="e">
        <f>VLOOKUP($F43,УЧАСТНИКИ!$A$1:$K$716,3,FALSE)</f>
        <v>#N/A</v>
      </c>
      <c r="C43" s="108" t="e">
        <f>VLOOKUP($F43,УЧАСТНИКИ!$A$1:$K$716,4,FALSE)</f>
        <v>#N/A</v>
      </c>
      <c r="D43" s="230" t="e">
        <f>VLOOKUP($F43,УЧАСТНИКИ!$A$1:$K$716,5,FALSE)</f>
        <v>#N/A</v>
      </c>
      <c r="E43" s="230" t="e">
        <f>VLOOKUP($F43,УЧАСТНИКИ!$A$1:$K$716,11,FALSE)</f>
        <v>#N/A</v>
      </c>
      <c r="F43" s="183"/>
      <c r="G43" s="47"/>
      <c r="H43" s="47"/>
      <c r="I43" s="47"/>
      <c r="J43" s="108" t="e">
        <f>VLOOKUP($F43,УЧАСТНИКИ!$A$2:$K$232,9,FALSE)</f>
        <v>#N/A</v>
      </c>
      <c r="L43" s="2"/>
    </row>
    <row r="44" spans="1:12" ht="20.100000000000001" hidden="1" customHeight="1" x14ac:dyDescent="0.2">
      <c r="A44" s="47" t="s">
        <v>21</v>
      </c>
      <c r="B44" s="293" t="e">
        <f>VLOOKUP($F44,УЧАСТНИКИ!$A$1:$K$716,3,FALSE)</f>
        <v>#N/A</v>
      </c>
      <c r="C44" s="108" t="e">
        <f>VLOOKUP($F44,УЧАСТНИКИ!$A$1:$K$716,4,FALSE)</f>
        <v>#N/A</v>
      </c>
      <c r="D44" s="230" t="e">
        <f>VLOOKUP($F44,УЧАСТНИКИ!$A$1:$K$716,5,FALSE)</f>
        <v>#N/A</v>
      </c>
      <c r="E44" s="230" t="e">
        <f>VLOOKUP($F44,УЧАСТНИКИ!$A$1:$K$716,11,FALSE)</f>
        <v>#N/A</v>
      </c>
      <c r="F44" s="192"/>
      <c r="G44" s="47"/>
      <c r="H44" s="47"/>
      <c r="I44" s="47"/>
      <c r="J44" s="108" t="e">
        <f>VLOOKUP($F44,УЧАСТНИКИ!$A$2:$K$232,9,FALSE)</f>
        <v>#N/A</v>
      </c>
    </row>
    <row r="45" spans="1:12" ht="20.100000000000001" hidden="1" customHeight="1" x14ac:dyDescent="0.2">
      <c r="A45" s="28"/>
      <c r="B45" s="31" t="s">
        <v>0</v>
      </c>
      <c r="C45" s="29"/>
      <c r="D45" s="238"/>
      <c r="E45" s="238"/>
      <c r="F45" s="195"/>
      <c r="G45" s="29"/>
      <c r="H45" s="29"/>
      <c r="I45" s="29"/>
      <c r="J45" s="30"/>
    </row>
    <row r="46" spans="1:12" ht="20.100000000000001" hidden="1" customHeight="1" x14ac:dyDescent="0.2">
      <c r="A46" s="47" t="s">
        <v>17</v>
      </c>
      <c r="B46" s="293" t="e">
        <f>VLOOKUP($F46,УЧАСТНИКИ!$A$1:$K$716,3,FALSE)</f>
        <v>#N/A</v>
      </c>
      <c r="C46" s="108" t="e">
        <f>VLOOKUP($F46,УЧАСТНИКИ!$A$1:$K$716,4,FALSE)</f>
        <v>#N/A</v>
      </c>
      <c r="D46" s="230" t="e">
        <f>VLOOKUP($F46,УЧАСТНИКИ!$A$1:$K$716,5,FALSE)</f>
        <v>#N/A</v>
      </c>
      <c r="E46" s="230" t="e">
        <f>VLOOKUP($F46,УЧАСТНИКИ!$A$1:$K$716,11,FALSE)</f>
        <v>#N/A</v>
      </c>
      <c r="F46" s="183"/>
      <c r="G46" s="47"/>
      <c r="H46" s="47"/>
      <c r="I46" s="47"/>
      <c r="J46" s="108" t="e">
        <f>VLOOKUP($F46,УЧАСТНИКИ!$A$2:$K$232,9,FALSE)</f>
        <v>#N/A</v>
      </c>
    </row>
    <row r="47" spans="1:12" ht="20.100000000000001" hidden="1" customHeight="1" x14ac:dyDescent="0.2">
      <c r="A47" s="47" t="s">
        <v>18</v>
      </c>
      <c r="B47" s="293" t="e">
        <f>VLOOKUP($F47,УЧАСТНИКИ!$A$1:$K$716,3,FALSE)</f>
        <v>#N/A</v>
      </c>
      <c r="C47" s="108" t="e">
        <f>VLOOKUP($F47,УЧАСТНИКИ!$A$1:$K$716,4,FALSE)</f>
        <v>#N/A</v>
      </c>
      <c r="D47" s="230" t="e">
        <f>VLOOKUP($F47,УЧАСТНИКИ!$A$1:$K$716,5,FALSE)</f>
        <v>#N/A</v>
      </c>
      <c r="E47" s="230" t="e">
        <f>VLOOKUP($F47,УЧАСТНИКИ!$A$1:$K$716,11,FALSE)</f>
        <v>#N/A</v>
      </c>
      <c r="F47" s="183"/>
      <c r="G47" s="47"/>
      <c r="H47" s="47"/>
      <c r="I47" s="47"/>
      <c r="J47" s="108" t="e">
        <f>VLOOKUP($F47,УЧАСТНИКИ!$A$2:$K$232,9,FALSE)</f>
        <v>#N/A</v>
      </c>
    </row>
    <row r="48" spans="1:12" ht="20.100000000000001" hidden="1" customHeight="1" x14ac:dyDescent="0.2">
      <c r="A48" s="47" t="s">
        <v>19</v>
      </c>
      <c r="B48" s="293" t="e">
        <f>VLOOKUP($F48,УЧАСТНИКИ!$A$1:$K$716,3,FALSE)</f>
        <v>#N/A</v>
      </c>
      <c r="C48" s="108" t="e">
        <f>VLOOKUP($F48,УЧАСТНИКИ!$A$1:$K$716,4,FALSE)</f>
        <v>#N/A</v>
      </c>
      <c r="D48" s="230" t="e">
        <f>VLOOKUP($F48,УЧАСТНИКИ!$A$1:$K$716,5,FALSE)</f>
        <v>#N/A</v>
      </c>
      <c r="E48" s="230" t="e">
        <f>VLOOKUP($F48,УЧАСТНИКИ!$A$1:$K$716,11,FALSE)</f>
        <v>#N/A</v>
      </c>
      <c r="F48" s="183"/>
      <c r="G48" s="47"/>
      <c r="H48" s="47"/>
      <c r="I48" s="47"/>
      <c r="J48" s="108" t="e">
        <f>VLOOKUP($F48,УЧАСТНИКИ!$A$2:$K$232,9,FALSE)</f>
        <v>#N/A</v>
      </c>
    </row>
    <row r="49" spans="1:12" ht="20.100000000000001" hidden="1" customHeight="1" x14ac:dyDescent="0.2">
      <c r="A49" s="47" t="s">
        <v>20</v>
      </c>
      <c r="B49" s="293" t="e">
        <f>VLOOKUP($F49,УЧАСТНИКИ!$A$1:$K$716,3,FALSE)</f>
        <v>#N/A</v>
      </c>
      <c r="C49" s="108" t="e">
        <f>VLOOKUP($F49,УЧАСТНИКИ!$A$1:$K$716,4,FALSE)</f>
        <v>#N/A</v>
      </c>
      <c r="D49" s="230" t="e">
        <f>VLOOKUP($F49,УЧАСТНИКИ!$A$1:$K$716,5,FALSE)</f>
        <v>#N/A</v>
      </c>
      <c r="E49" s="230" t="e">
        <f>VLOOKUP($F49,УЧАСТНИКИ!$A$1:$K$716,11,FALSE)</f>
        <v>#N/A</v>
      </c>
      <c r="F49" s="183"/>
      <c r="G49" s="47"/>
      <c r="H49" s="47"/>
      <c r="I49" s="47"/>
      <c r="J49" s="108" t="e">
        <f>VLOOKUP($F49,УЧАСТНИКИ!$A$2:$K$232,9,FALSE)</f>
        <v>#N/A</v>
      </c>
      <c r="L49" s="2"/>
    </row>
    <row r="50" spans="1:12" ht="20.100000000000001" hidden="1" customHeight="1" x14ac:dyDescent="0.2">
      <c r="A50" s="47" t="s">
        <v>21</v>
      </c>
      <c r="B50" s="293" t="e">
        <f>VLOOKUP($F50,УЧАСТНИКИ!$A$1:$K$716,3,FALSE)</f>
        <v>#N/A</v>
      </c>
      <c r="C50" s="108" t="e">
        <f>VLOOKUP($F50,УЧАСТНИКИ!$A$1:$K$716,4,FALSE)</f>
        <v>#N/A</v>
      </c>
      <c r="D50" s="230" t="e">
        <f>VLOOKUP($F50,УЧАСТНИКИ!$A$1:$K$716,5,FALSE)</f>
        <v>#N/A</v>
      </c>
      <c r="E50" s="230" t="e">
        <f>VLOOKUP($F50,УЧАСТНИКИ!$A$1:$K$716,11,FALSE)</f>
        <v>#N/A</v>
      </c>
      <c r="F50" s="192"/>
      <c r="G50" s="47"/>
      <c r="H50" s="47"/>
      <c r="I50" s="47"/>
      <c r="J50" s="108" t="e">
        <f>VLOOKUP($F50,УЧАСТНИКИ!$A$2:$K$232,9,FALSE)</f>
        <v>#N/A</v>
      </c>
    </row>
    <row r="51" spans="1:12" ht="20.100000000000001" hidden="1" customHeight="1" x14ac:dyDescent="0.2">
      <c r="A51" s="28"/>
      <c r="B51" s="31" t="s">
        <v>74</v>
      </c>
      <c r="C51" s="29"/>
      <c r="D51" s="239"/>
      <c r="E51" s="239"/>
      <c r="F51" s="195"/>
      <c r="G51" s="29"/>
      <c r="H51" s="29"/>
      <c r="I51" s="29"/>
      <c r="J51" s="30"/>
    </row>
    <row r="52" spans="1:12" ht="20.100000000000001" hidden="1" customHeight="1" x14ac:dyDescent="0.2">
      <c r="A52" s="47" t="s">
        <v>17</v>
      </c>
      <c r="B52" s="293" t="e">
        <f>VLOOKUP($F52,УЧАСТНИКИ!$A$1:$K$716,3,FALSE)</f>
        <v>#N/A</v>
      </c>
      <c r="C52" s="108" t="e">
        <f>VLOOKUP($F52,УЧАСТНИКИ!$A$1:$K$716,4,FALSE)</f>
        <v>#N/A</v>
      </c>
      <c r="D52" s="230" t="e">
        <f>VLOOKUP($F52,УЧАСТНИКИ!$A$1:$K$716,5,FALSE)</f>
        <v>#N/A</v>
      </c>
      <c r="E52" s="230" t="e">
        <f>VLOOKUP($F52,УЧАСТНИКИ!$A$1:$K$716,11,FALSE)</f>
        <v>#N/A</v>
      </c>
      <c r="F52" s="183"/>
      <c r="G52" s="47"/>
      <c r="H52" s="47"/>
      <c r="I52" s="47"/>
      <c r="J52" s="108" t="e">
        <f>VLOOKUP($F52,УЧАСТНИКИ!$A$2:$K$232,9,FALSE)</f>
        <v>#N/A</v>
      </c>
    </row>
    <row r="53" spans="1:12" ht="20.100000000000001" hidden="1" customHeight="1" x14ac:dyDescent="0.2">
      <c r="A53" s="47" t="s">
        <v>18</v>
      </c>
      <c r="B53" s="293" t="e">
        <f>VLOOKUP($F53,УЧАСТНИКИ!$A$1:$K$716,3,FALSE)</f>
        <v>#N/A</v>
      </c>
      <c r="C53" s="108" t="e">
        <f>VLOOKUP($F53,УЧАСТНИКИ!$A$1:$K$716,4,FALSE)</f>
        <v>#N/A</v>
      </c>
      <c r="D53" s="230" t="e">
        <f>VLOOKUP($F53,УЧАСТНИКИ!$A$1:$K$716,5,FALSE)</f>
        <v>#N/A</v>
      </c>
      <c r="E53" s="230" t="e">
        <f>VLOOKUP($F53,УЧАСТНИКИ!$A$1:$K$716,11,FALSE)</f>
        <v>#N/A</v>
      </c>
      <c r="F53" s="183"/>
      <c r="G53" s="47"/>
      <c r="H53" s="47"/>
      <c r="I53" s="47"/>
      <c r="J53" s="108" t="e">
        <f>VLOOKUP($F53,УЧАСТНИКИ!$A$2:$K$232,9,FALSE)</f>
        <v>#N/A</v>
      </c>
    </row>
    <row r="54" spans="1:12" ht="20.100000000000001" hidden="1" customHeight="1" x14ac:dyDescent="0.2">
      <c r="A54" s="47" t="s">
        <v>19</v>
      </c>
      <c r="B54" s="293" t="e">
        <f>VLOOKUP($F54,УЧАСТНИКИ!$A$1:$K$716,3,FALSE)</f>
        <v>#N/A</v>
      </c>
      <c r="C54" s="108" t="e">
        <f>VLOOKUP($F54,УЧАСТНИКИ!$A$1:$K$716,4,FALSE)</f>
        <v>#N/A</v>
      </c>
      <c r="D54" s="230" t="e">
        <f>VLOOKUP($F54,УЧАСТНИКИ!$A$1:$K$716,5,FALSE)</f>
        <v>#N/A</v>
      </c>
      <c r="E54" s="230" t="e">
        <f>VLOOKUP($F54,УЧАСТНИКИ!$A$1:$K$716,11,FALSE)</f>
        <v>#N/A</v>
      </c>
      <c r="F54" s="183"/>
      <c r="G54" s="47"/>
      <c r="H54" s="47"/>
      <c r="I54" s="47"/>
      <c r="J54" s="108" t="e">
        <f>VLOOKUP($F54,УЧАСТНИКИ!$A$2:$K$232,9,FALSE)</f>
        <v>#N/A</v>
      </c>
    </row>
    <row r="55" spans="1:12" ht="20.100000000000001" hidden="1" customHeight="1" x14ac:dyDescent="0.2">
      <c r="A55" s="47" t="s">
        <v>20</v>
      </c>
      <c r="B55" s="293" t="e">
        <f>VLOOKUP($F55,УЧАСТНИКИ!$A$1:$K$716,3,FALSE)</f>
        <v>#N/A</v>
      </c>
      <c r="C55" s="108" t="e">
        <f>VLOOKUP($F55,УЧАСТНИКИ!$A$1:$K$716,4,FALSE)</f>
        <v>#N/A</v>
      </c>
      <c r="D55" s="230" t="e">
        <f>VLOOKUP($F55,УЧАСТНИКИ!$A$1:$K$716,5,FALSE)</f>
        <v>#N/A</v>
      </c>
      <c r="E55" s="230" t="e">
        <f>VLOOKUP($F55,УЧАСТНИКИ!$A$1:$K$716,11,FALSE)</f>
        <v>#N/A</v>
      </c>
      <c r="F55" s="183"/>
      <c r="G55" s="47"/>
      <c r="H55" s="47"/>
      <c r="I55" s="47"/>
      <c r="J55" s="108" t="e">
        <f>VLOOKUP($F55,УЧАСТНИКИ!$A$2:$K$232,9,FALSE)</f>
        <v>#N/A</v>
      </c>
      <c r="L55" s="2"/>
    </row>
    <row r="56" spans="1:12" ht="20.100000000000001" hidden="1" customHeight="1" x14ac:dyDescent="0.2">
      <c r="A56" s="47" t="s">
        <v>21</v>
      </c>
      <c r="B56" s="293" t="e">
        <f>VLOOKUP($F56,УЧАСТНИКИ!$A$1:$K$716,3,FALSE)</f>
        <v>#N/A</v>
      </c>
      <c r="C56" s="108" t="e">
        <f>VLOOKUP($F56,УЧАСТНИКИ!$A$1:$K$716,4,FALSE)</f>
        <v>#N/A</v>
      </c>
      <c r="D56" s="230" t="e">
        <f>VLOOKUP($F56,УЧАСТНИКИ!$A$1:$K$716,5,FALSE)</f>
        <v>#N/A</v>
      </c>
      <c r="E56" s="230" t="e">
        <f>VLOOKUP($F56,УЧАСТНИКИ!$A$1:$K$716,11,FALSE)</f>
        <v>#N/A</v>
      </c>
      <c r="F56" s="192"/>
      <c r="G56" s="47"/>
      <c r="H56" s="47"/>
      <c r="I56" s="47"/>
      <c r="J56" s="108" t="e">
        <f>VLOOKUP($F56,УЧАСТНИКИ!$A$2:$K$232,9,FALSE)</f>
        <v>#N/A</v>
      </c>
    </row>
    <row r="57" spans="1:12" ht="20.100000000000001" hidden="1" customHeight="1" x14ac:dyDescent="0.2">
      <c r="A57" s="28"/>
      <c r="B57" s="31" t="s">
        <v>75</v>
      </c>
      <c r="C57" s="29"/>
      <c r="D57" s="239"/>
      <c r="E57" s="239"/>
      <c r="F57" s="195"/>
      <c r="G57" s="29"/>
      <c r="H57" s="29"/>
      <c r="I57" s="29"/>
      <c r="J57" s="30"/>
    </row>
    <row r="58" spans="1:12" ht="20.100000000000001" hidden="1" customHeight="1" x14ac:dyDescent="0.2">
      <c r="A58" s="47" t="s">
        <v>17</v>
      </c>
      <c r="B58" s="293" t="e">
        <f>VLOOKUP($F58,УЧАСТНИКИ!$A$1:$K$716,3,FALSE)</f>
        <v>#N/A</v>
      </c>
      <c r="C58" s="108" t="e">
        <f>VLOOKUP($F58,УЧАСТНИКИ!$A$1:$K$716,4,FALSE)</f>
        <v>#N/A</v>
      </c>
      <c r="D58" s="230" t="e">
        <f>VLOOKUP($F58,УЧАСТНИКИ!$A$1:$K$716,5,FALSE)</f>
        <v>#N/A</v>
      </c>
      <c r="E58" s="230" t="e">
        <f>VLOOKUP($F58,УЧАСТНИКИ!$A$1:$K$716,11,FALSE)</f>
        <v>#N/A</v>
      </c>
      <c r="F58" s="183"/>
      <c r="G58" s="47"/>
      <c r="H58" s="47"/>
      <c r="I58" s="47"/>
      <c r="J58" s="108" t="e">
        <f>VLOOKUP($F58,УЧАСТНИКИ!$A$2:$K$232,9,FALSE)</f>
        <v>#N/A</v>
      </c>
    </row>
    <row r="59" spans="1:12" ht="20.100000000000001" hidden="1" customHeight="1" x14ac:dyDescent="0.2">
      <c r="A59" s="47" t="s">
        <v>18</v>
      </c>
      <c r="B59" s="293" t="e">
        <f>VLOOKUP($F59,УЧАСТНИКИ!$A$1:$K$716,3,FALSE)</f>
        <v>#N/A</v>
      </c>
      <c r="C59" s="108" t="e">
        <f>VLOOKUP($F59,УЧАСТНИКИ!$A$1:$K$716,4,FALSE)</f>
        <v>#N/A</v>
      </c>
      <c r="D59" s="230" t="e">
        <f>VLOOKUP($F59,УЧАСТНИКИ!$A$1:$K$716,5,FALSE)</f>
        <v>#N/A</v>
      </c>
      <c r="E59" s="230" t="e">
        <f>VLOOKUP($F59,УЧАСТНИКИ!$A$1:$K$716,11,FALSE)</f>
        <v>#N/A</v>
      </c>
      <c r="F59" s="183"/>
      <c r="G59" s="47"/>
      <c r="H59" s="47"/>
      <c r="I59" s="47"/>
      <c r="J59" s="108" t="e">
        <f>VLOOKUP($F59,УЧАСТНИКИ!$A$2:$K$232,9,FALSE)</f>
        <v>#N/A</v>
      </c>
    </row>
    <row r="60" spans="1:12" ht="20.100000000000001" hidden="1" customHeight="1" x14ac:dyDescent="0.2">
      <c r="A60" s="47" t="s">
        <v>19</v>
      </c>
      <c r="B60" s="293" t="e">
        <f>VLOOKUP($F60,УЧАСТНИКИ!$A$1:$K$716,3,FALSE)</f>
        <v>#N/A</v>
      </c>
      <c r="C60" s="108" t="e">
        <f>VLOOKUP($F60,УЧАСТНИКИ!$A$1:$K$716,4,FALSE)</f>
        <v>#N/A</v>
      </c>
      <c r="D60" s="230" t="e">
        <f>VLOOKUP($F60,УЧАСТНИКИ!$A$1:$K$716,5,FALSE)</f>
        <v>#N/A</v>
      </c>
      <c r="E60" s="230" t="e">
        <f>VLOOKUP($F60,УЧАСТНИКИ!$A$1:$K$716,11,FALSE)</f>
        <v>#N/A</v>
      </c>
      <c r="F60" s="183"/>
      <c r="G60" s="47"/>
      <c r="H60" s="47"/>
      <c r="I60" s="47"/>
      <c r="J60" s="108" t="e">
        <f>VLOOKUP($F60,УЧАСТНИКИ!$A$2:$K$232,9,FALSE)</f>
        <v>#N/A</v>
      </c>
    </row>
    <row r="61" spans="1:12" ht="20.100000000000001" hidden="1" customHeight="1" x14ac:dyDescent="0.2">
      <c r="A61" s="47" t="s">
        <v>20</v>
      </c>
      <c r="B61" s="293" t="e">
        <f>VLOOKUP($F61,УЧАСТНИКИ!$A$1:$K$716,3,FALSE)</f>
        <v>#N/A</v>
      </c>
      <c r="C61" s="108" t="e">
        <f>VLOOKUP($F61,УЧАСТНИКИ!$A$1:$K$716,4,FALSE)</f>
        <v>#N/A</v>
      </c>
      <c r="D61" s="230" t="e">
        <f>VLOOKUP($F61,УЧАСТНИКИ!$A$1:$K$716,5,FALSE)</f>
        <v>#N/A</v>
      </c>
      <c r="E61" s="230" t="e">
        <f>VLOOKUP($F61,УЧАСТНИКИ!$A$1:$K$716,11,FALSE)</f>
        <v>#N/A</v>
      </c>
      <c r="F61" s="183"/>
      <c r="G61" s="47"/>
      <c r="H61" s="47"/>
      <c r="I61" s="47"/>
      <c r="J61" s="108" t="e">
        <f>VLOOKUP($F61,УЧАСТНИКИ!$A$2:$K$232,9,FALSE)</f>
        <v>#N/A</v>
      </c>
      <c r="L61" s="2"/>
    </row>
    <row r="62" spans="1:12" ht="20.100000000000001" hidden="1" customHeight="1" x14ac:dyDescent="0.2">
      <c r="A62" s="47" t="s">
        <v>21</v>
      </c>
      <c r="B62" s="293" t="e">
        <f>VLOOKUP($F62,УЧАСТНИКИ!$A$1:$K$716,3,FALSE)</f>
        <v>#N/A</v>
      </c>
      <c r="C62" s="108" t="e">
        <f>VLOOKUP($F62,УЧАСТНИКИ!$A$1:$K$716,4,FALSE)</f>
        <v>#N/A</v>
      </c>
      <c r="D62" s="230" t="e">
        <f>VLOOKUP($F62,УЧАСТНИКИ!$A$1:$K$716,5,FALSE)</f>
        <v>#N/A</v>
      </c>
      <c r="E62" s="230" t="e">
        <f>VLOOKUP($F62,УЧАСТНИКИ!$A$1:$K$716,11,FALSE)</f>
        <v>#N/A</v>
      </c>
      <c r="F62" s="192"/>
      <c r="G62" s="47"/>
      <c r="H62" s="47"/>
      <c r="I62" s="47"/>
      <c r="J62" s="108" t="e">
        <f>VLOOKUP($F62,УЧАСТНИКИ!$A$2:$K$232,9,FALSE)</f>
        <v>#N/A</v>
      </c>
    </row>
    <row r="63" spans="1:12" ht="20.100000000000001" hidden="1" customHeight="1" x14ac:dyDescent="0.2">
      <c r="A63" s="28"/>
      <c r="B63" s="31" t="s">
        <v>76</v>
      </c>
      <c r="C63" s="29"/>
      <c r="D63" s="238"/>
      <c r="E63" s="238"/>
      <c r="F63" s="195"/>
      <c r="G63" s="29"/>
      <c r="H63" s="29"/>
      <c r="I63" s="29"/>
      <c r="J63" s="30"/>
      <c r="K63" s="9"/>
    </row>
    <row r="64" spans="1:12" ht="20.100000000000001" hidden="1" customHeight="1" x14ac:dyDescent="0.2">
      <c r="A64" s="47" t="s">
        <v>17</v>
      </c>
      <c r="B64" s="293" t="e">
        <f>VLOOKUP($F64,УЧАСТНИКИ!$A$1:$K$716,3,FALSE)</f>
        <v>#N/A</v>
      </c>
      <c r="C64" s="108" t="e">
        <f>VLOOKUP($F64,УЧАСТНИКИ!$A$1:$K$716,4,FALSE)</f>
        <v>#N/A</v>
      </c>
      <c r="D64" s="230" t="e">
        <f>VLOOKUP($F64,УЧАСТНИКИ!$A$1:$K$716,5,FALSE)</f>
        <v>#N/A</v>
      </c>
      <c r="E64" s="230" t="e">
        <f>VLOOKUP($F64,УЧАСТНИКИ!$A$1:$K$716,11,FALSE)</f>
        <v>#N/A</v>
      </c>
      <c r="F64" s="183"/>
      <c r="G64" s="47"/>
      <c r="H64" s="47"/>
      <c r="I64" s="47"/>
      <c r="J64" s="108" t="e">
        <f>VLOOKUP($F64,УЧАСТНИКИ!$A$2:$K$232,9,FALSE)</f>
        <v>#N/A</v>
      </c>
    </row>
    <row r="65" spans="1:12" ht="20.100000000000001" hidden="1" customHeight="1" x14ac:dyDescent="0.2">
      <c r="A65" s="47" t="s">
        <v>18</v>
      </c>
      <c r="B65" s="293" t="e">
        <f>VLOOKUP($F65,УЧАСТНИКИ!$A$1:$K$716,3,FALSE)</f>
        <v>#N/A</v>
      </c>
      <c r="C65" s="108" t="e">
        <f>VLOOKUP($F65,УЧАСТНИКИ!$A$1:$K$716,4,FALSE)</f>
        <v>#N/A</v>
      </c>
      <c r="D65" s="230" t="e">
        <f>VLOOKUP($F65,УЧАСТНИКИ!$A$1:$K$716,5,FALSE)</f>
        <v>#N/A</v>
      </c>
      <c r="E65" s="230" t="e">
        <f>VLOOKUP($F65,УЧАСТНИКИ!$A$1:$K$716,11,FALSE)</f>
        <v>#N/A</v>
      </c>
      <c r="F65" s="183"/>
      <c r="G65" s="47"/>
      <c r="H65" s="47"/>
      <c r="I65" s="47"/>
      <c r="J65" s="108" t="e">
        <f>VLOOKUP($F65,УЧАСТНИКИ!$A$2:$K$232,9,FALSE)</f>
        <v>#N/A</v>
      </c>
    </row>
    <row r="66" spans="1:12" ht="20.100000000000001" hidden="1" customHeight="1" x14ac:dyDescent="0.2">
      <c r="A66" s="47" t="s">
        <v>19</v>
      </c>
      <c r="B66" s="293" t="e">
        <f>VLOOKUP($F66,УЧАСТНИКИ!$A$1:$K$716,3,FALSE)</f>
        <v>#N/A</v>
      </c>
      <c r="C66" s="108" t="e">
        <f>VLOOKUP($F66,УЧАСТНИКИ!$A$1:$K$716,4,FALSE)</f>
        <v>#N/A</v>
      </c>
      <c r="D66" s="230" t="e">
        <f>VLOOKUP($F66,УЧАСТНИКИ!$A$1:$K$716,5,FALSE)</f>
        <v>#N/A</v>
      </c>
      <c r="E66" s="230" t="e">
        <f>VLOOKUP($F66,УЧАСТНИКИ!$A$1:$K$716,11,FALSE)</f>
        <v>#N/A</v>
      </c>
      <c r="F66" s="183"/>
      <c r="G66" s="47"/>
      <c r="H66" s="47"/>
      <c r="I66" s="47"/>
      <c r="J66" s="108" t="e">
        <f>VLOOKUP($F66,УЧАСТНИКИ!$A$2:$K$232,9,FALSE)</f>
        <v>#N/A</v>
      </c>
    </row>
    <row r="67" spans="1:12" ht="20.100000000000001" hidden="1" customHeight="1" x14ac:dyDescent="0.2">
      <c r="A67" s="47" t="s">
        <v>20</v>
      </c>
      <c r="B67" s="293" t="e">
        <f>VLOOKUP($F67,УЧАСТНИКИ!$A$1:$K$716,3,FALSE)</f>
        <v>#N/A</v>
      </c>
      <c r="C67" s="108" t="e">
        <f>VLOOKUP($F67,УЧАСТНИКИ!$A$1:$K$716,4,FALSE)</f>
        <v>#N/A</v>
      </c>
      <c r="D67" s="230" t="e">
        <f>VLOOKUP($F67,УЧАСТНИКИ!$A$1:$K$716,5,FALSE)</f>
        <v>#N/A</v>
      </c>
      <c r="E67" s="230" t="e">
        <f>VLOOKUP($F67,УЧАСТНИКИ!$A$1:$K$716,11,FALSE)</f>
        <v>#N/A</v>
      </c>
      <c r="F67" s="183"/>
      <c r="G67" s="47"/>
      <c r="H67" s="47"/>
      <c r="I67" s="47"/>
      <c r="J67" s="108" t="e">
        <f>VLOOKUP($F67,УЧАСТНИКИ!$A$2:$K$232,9,FALSE)</f>
        <v>#N/A</v>
      </c>
      <c r="L67" s="2"/>
    </row>
    <row r="68" spans="1:12" ht="20.100000000000001" hidden="1" customHeight="1" x14ac:dyDescent="0.2">
      <c r="A68" s="47" t="s">
        <v>21</v>
      </c>
      <c r="B68" s="293" t="e">
        <f>VLOOKUP($F68,УЧАСТНИКИ!$A$1:$K$716,3,FALSE)</f>
        <v>#N/A</v>
      </c>
      <c r="C68" s="108" t="e">
        <f>VLOOKUP($F68,УЧАСТНИКИ!$A$1:$K$716,4,FALSE)</f>
        <v>#N/A</v>
      </c>
      <c r="D68" s="230" t="e">
        <f>VLOOKUP($F68,УЧАСТНИКИ!$A$1:$K$716,5,FALSE)</f>
        <v>#N/A</v>
      </c>
      <c r="E68" s="230" t="e">
        <f>VLOOKUP($F68,УЧАСТНИКИ!$A$1:$K$716,11,FALSE)</f>
        <v>#N/A</v>
      </c>
      <c r="F68" s="192"/>
      <c r="G68" s="47"/>
      <c r="H68" s="47"/>
      <c r="I68" s="47"/>
      <c r="J68" s="108" t="e">
        <f>VLOOKUP($F68,УЧАСТНИКИ!$A$2:$K$232,9,FALSE)</f>
        <v>#N/A</v>
      </c>
    </row>
    <row r="69" spans="1:12" ht="20.100000000000001" hidden="1" customHeight="1" x14ac:dyDescent="0.2">
      <c r="A69" s="39"/>
      <c r="B69" s="438" t="str">
        <f>Name_9</f>
        <v>МУЖЧИНЫ 2001г.р. и старше</v>
      </c>
      <c r="C69" s="438"/>
      <c r="D69" s="40"/>
      <c r="E69" s="40"/>
      <c r="F69" s="194"/>
      <c r="G69" s="40"/>
      <c r="H69" s="40"/>
      <c r="I69" s="40"/>
      <c r="J69" s="41"/>
    </row>
    <row r="70" spans="1:12" ht="20.100000000000001" hidden="1" customHeight="1" x14ac:dyDescent="0.2">
      <c r="A70" s="28"/>
      <c r="B70" s="31" t="s">
        <v>77</v>
      </c>
      <c r="C70" s="29"/>
      <c r="D70" s="238"/>
      <c r="E70" s="238"/>
      <c r="F70" s="195"/>
      <c r="G70" s="29"/>
      <c r="H70" s="29"/>
      <c r="I70" s="29"/>
      <c r="J70" s="30"/>
    </row>
    <row r="71" spans="1:12" ht="20.100000000000001" hidden="1" customHeight="1" x14ac:dyDescent="0.2">
      <c r="A71" s="47" t="s">
        <v>17</v>
      </c>
      <c r="B71" s="293" t="e">
        <f>VLOOKUP($F71,УЧАСТНИКИ!$A$1:$K$716,3,FALSE)</f>
        <v>#N/A</v>
      </c>
      <c r="C71" s="108" t="e">
        <f>VLOOKUP($F71,УЧАСТНИКИ!$A$1:$K$716,4,FALSE)</f>
        <v>#N/A</v>
      </c>
      <c r="D71" s="230" t="e">
        <f>VLOOKUP($F71,УЧАСТНИКИ!$A$1:$K$716,5,FALSE)</f>
        <v>#N/A</v>
      </c>
      <c r="E71" s="230" t="e">
        <f>VLOOKUP($F71,УЧАСТНИКИ!$A$1:$K$716,11,FALSE)</f>
        <v>#N/A</v>
      </c>
      <c r="F71" s="183"/>
      <c r="G71" s="47"/>
      <c r="H71" s="47"/>
      <c r="I71" s="47"/>
      <c r="J71" s="5"/>
    </row>
    <row r="72" spans="1:12" ht="20.100000000000001" hidden="1" customHeight="1" x14ac:dyDescent="0.2">
      <c r="A72" s="47" t="s">
        <v>18</v>
      </c>
      <c r="B72" s="293" t="e">
        <f>VLOOKUP($F72,УЧАСТНИКИ!$A$1:$K$716,3,FALSE)</f>
        <v>#N/A</v>
      </c>
      <c r="C72" s="108" t="e">
        <f>VLOOKUP($F72,УЧАСТНИКИ!$A$1:$K$716,4,FALSE)</f>
        <v>#N/A</v>
      </c>
      <c r="D72" s="230" t="e">
        <f>VLOOKUP($F72,УЧАСТНИКИ!$A$1:$K$716,5,FALSE)</f>
        <v>#N/A</v>
      </c>
      <c r="E72" s="230" t="e">
        <f>VLOOKUP($F72,УЧАСТНИКИ!$A$1:$K$716,11,FALSE)</f>
        <v>#N/A</v>
      </c>
      <c r="F72" s="183"/>
      <c r="G72" s="47"/>
      <c r="H72" s="47"/>
      <c r="I72" s="47"/>
      <c r="J72" s="5"/>
    </row>
    <row r="73" spans="1:12" ht="20.100000000000001" hidden="1" customHeight="1" x14ac:dyDescent="0.2">
      <c r="A73" s="47" t="s">
        <v>19</v>
      </c>
      <c r="B73" s="293" t="e">
        <f>VLOOKUP($F73,УЧАСТНИКИ!$A$1:$K$716,3,FALSE)</f>
        <v>#N/A</v>
      </c>
      <c r="C73" s="108" t="e">
        <f>VLOOKUP($F73,УЧАСТНИКИ!$A$1:$K$716,4,FALSE)</f>
        <v>#N/A</v>
      </c>
      <c r="D73" s="230" t="e">
        <f>VLOOKUP($F73,УЧАСТНИКИ!$A$1:$K$716,5,FALSE)</f>
        <v>#N/A</v>
      </c>
      <c r="E73" s="230" t="e">
        <f>VLOOKUP($F73,УЧАСТНИКИ!$A$1:$K$716,11,FALSE)</f>
        <v>#N/A</v>
      </c>
      <c r="F73" s="183"/>
      <c r="G73" s="47"/>
      <c r="H73" s="47"/>
      <c r="I73" s="47"/>
      <c r="J73" s="5"/>
    </row>
    <row r="74" spans="1:12" ht="20.100000000000001" hidden="1" customHeight="1" x14ac:dyDescent="0.2">
      <c r="A74" s="47" t="s">
        <v>20</v>
      </c>
      <c r="B74" s="293" t="e">
        <f>VLOOKUP($F74,УЧАСТНИКИ!$A$1:$K$716,3,FALSE)</f>
        <v>#N/A</v>
      </c>
      <c r="C74" s="108" t="e">
        <f>VLOOKUP($F74,УЧАСТНИКИ!$A$1:$K$716,4,FALSE)</f>
        <v>#N/A</v>
      </c>
      <c r="D74" s="230" t="e">
        <f>VLOOKUP($F74,УЧАСТНИКИ!$A$1:$K$716,5,FALSE)</f>
        <v>#N/A</v>
      </c>
      <c r="E74" s="230" t="e">
        <f>VLOOKUP($F74,УЧАСТНИКИ!$A$1:$K$716,11,FALSE)</f>
        <v>#N/A</v>
      </c>
      <c r="F74" s="183"/>
      <c r="G74" s="47"/>
      <c r="H74" s="47"/>
      <c r="I74" s="47"/>
      <c r="J74" s="5"/>
      <c r="L74" s="2"/>
    </row>
    <row r="75" spans="1:12" ht="20.100000000000001" hidden="1" customHeight="1" x14ac:dyDescent="0.2">
      <c r="A75" s="47" t="s">
        <v>21</v>
      </c>
      <c r="B75" s="293" t="e">
        <f>VLOOKUP($F75,УЧАСТНИКИ!$A$1:$K$716,3,FALSE)</f>
        <v>#N/A</v>
      </c>
      <c r="C75" s="108" t="e">
        <f>VLOOKUP($F75,УЧАСТНИКИ!$A$1:$K$716,4,FALSE)</f>
        <v>#N/A</v>
      </c>
      <c r="D75" s="230" t="e">
        <f>VLOOKUP($F75,УЧАСТНИКИ!$A$1:$K$716,5,FALSE)</f>
        <v>#N/A</v>
      </c>
      <c r="E75" s="230" t="e">
        <f>VLOOKUP($F75,УЧАСТНИКИ!$A$1:$K$716,11,FALSE)</f>
        <v>#N/A</v>
      </c>
      <c r="F75" s="192"/>
      <c r="G75" s="47"/>
      <c r="H75" s="47"/>
      <c r="I75" s="47"/>
      <c r="J75" s="5"/>
    </row>
    <row r="76" spans="1:12" ht="20.100000000000001" hidden="1" customHeight="1" x14ac:dyDescent="0.2">
      <c r="A76" s="28"/>
      <c r="B76" s="31" t="s">
        <v>78</v>
      </c>
      <c r="C76" s="29"/>
      <c r="D76" s="239"/>
      <c r="E76" s="239"/>
      <c r="F76" s="195"/>
      <c r="G76" s="29"/>
      <c r="H76" s="29"/>
      <c r="I76" s="29"/>
      <c r="J76" s="30"/>
    </row>
    <row r="77" spans="1:12" ht="20.100000000000001" hidden="1" customHeight="1" x14ac:dyDescent="0.2">
      <c r="A77" s="47" t="s">
        <v>17</v>
      </c>
      <c r="B77" s="293" t="e">
        <f>VLOOKUP($F77,УЧАСТНИКИ!$A$1:$K$716,3,FALSE)</f>
        <v>#N/A</v>
      </c>
      <c r="C77" s="108" t="e">
        <f>VLOOKUP($F77,УЧАСТНИКИ!$A$1:$K$716,4,FALSE)</f>
        <v>#N/A</v>
      </c>
      <c r="D77" s="230" t="e">
        <f>VLOOKUP($F77,УЧАСТНИКИ!$A$1:$K$716,5,FALSE)</f>
        <v>#N/A</v>
      </c>
      <c r="E77" s="230" t="e">
        <f>VLOOKUP($F77,УЧАСТНИКИ!$A$1:$K$716,11,FALSE)</f>
        <v>#N/A</v>
      </c>
      <c r="F77" s="183"/>
      <c r="G77" s="47"/>
      <c r="H77" s="47"/>
      <c r="I77" s="47"/>
      <c r="J77" s="5"/>
    </row>
    <row r="78" spans="1:12" ht="20.100000000000001" hidden="1" customHeight="1" x14ac:dyDescent="0.2">
      <c r="A78" s="47" t="s">
        <v>18</v>
      </c>
      <c r="B78" s="293" t="e">
        <f>VLOOKUP($F78,УЧАСТНИКИ!$A$1:$K$716,3,FALSE)</f>
        <v>#N/A</v>
      </c>
      <c r="C78" s="108" t="e">
        <f>VLOOKUP($F78,УЧАСТНИКИ!$A$1:$K$716,4,FALSE)</f>
        <v>#N/A</v>
      </c>
      <c r="D78" s="230" t="e">
        <f>VLOOKUP($F78,УЧАСТНИКИ!$A$1:$K$716,5,FALSE)</f>
        <v>#N/A</v>
      </c>
      <c r="E78" s="230" t="e">
        <f>VLOOKUP($F78,УЧАСТНИКИ!$A$1:$K$716,11,FALSE)</f>
        <v>#N/A</v>
      </c>
      <c r="F78" s="183"/>
      <c r="G78" s="47"/>
      <c r="H78" s="47"/>
      <c r="I78" s="47"/>
      <c r="J78" s="5"/>
    </row>
    <row r="79" spans="1:12" ht="20.100000000000001" hidden="1" customHeight="1" x14ac:dyDescent="0.2">
      <c r="A79" s="47" t="s">
        <v>19</v>
      </c>
      <c r="B79" s="293" t="e">
        <f>VLOOKUP($F79,УЧАСТНИКИ!$A$1:$K$716,3,FALSE)</f>
        <v>#N/A</v>
      </c>
      <c r="C79" s="108" t="e">
        <f>VLOOKUP($F79,УЧАСТНИКИ!$A$1:$K$716,4,FALSE)</f>
        <v>#N/A</v>
      </c>
      <c r="D79" s="230" t="e">
        <f>VLOOKUP($F79,УЧАСТНИКИ!$A$1:$K$716,5,FALSE)</f>
        <v>#N/A</v>
      </c>
      <c r="E79" s="230" t="e">
        <f>VLOOKUP($F79,УЧАСТНИКИ!$A$1:$K$716,11,FALSE)</f>
        <v>#N/A</v>
      </c>
      <c r="F79" s="183"/>
      <c r="G79" s="47"/>
      <c r="H79" s="47"/>
      <c r="I79" s="47"/>
      <c r="J79" s="5"/>
    </row>
    <row r="80" spans="1:12" ht="20.100000000000001" hidden="1" customHeight="1" x14ac:dyDescent="0.2">
      <c r="A80" s="47" t="s">
        <v>20</v>
      </c>
      <c r="B80" s="293" t="e">
        <f>VLOOKUP($F80,УЧАСТНИКИ!$A$1:$K$716,3,FALSE)</f>
        <v>#N/A</v>
      </c>
      <c r="C80" s="108" t="e">
        <f>VLOOKUP($F80,УЧАСТНИКИ!$A$1:$K$716,4,FALSE)</f>
        <v>#N/A</v>
      </c>
      <c r="D80" s="230" t="e">
        <f>VLOOKUP($F80,УЧАСТНИКИ!$A$1:$K$716,5,FALSE)</f>
        <v>#N/A</v>
      </c>
      <c r="E80" s="230" t="e">
        <f>VLOOKUP($F80,УЧАСТНИКИ!$A$1:$K$716,11,FALSE)</f>
        <v>#N/A</v>
      </c>
      <c r="F80" s="183"/>
      <c r="G80" s="47"/>
      <c r="H80" s="47"/>
      <c r="I80" s="47"/>
      <c r="J80" s="5"/>
      <c r="L80" s="2"/>
    </row>
    <row r="81" spans="1:12" ht="20.100000000000001" hidden="1" customHeight="1" x14ac:dyDescent="0.2">
      <c r="A81" s="47" t="s">
        <v>21</v>
      </c>
      <c r="B81" s="293" t="e">
        <f>VLOOKUP($F81,УЧАСТНИКИ!$A$1:$K$716,3,FALSE)</f>
        <v>#N/A</v>
      </c>
      <c r="C81" s="108" t="e">
        <f>VLOOKUP($F81,УЧАСТНИКИ!$A$1:$K$716,4,FALSE)</f>
        <v>#N/A</v>
      </c>
      <c r="D81" s="230" t="e">
        <f>VLOOKUP($F81,УЧАСТНИКИ!$A$1:$K$716,5,FALSE)</f>
        <v>#N/A</v>
      </c>
      <c r="E81" s="230" t="e">
        <f>VLOOKUP($F81,УЧАСТНИКИ!$A$1:$K$716,11,FALSE)</f>
        <v>#N/A</v>
      </c>
      <c r="F81" s="192"/>
      <c r="G81" s="47"/>
      <c r="H81" s="47"/>
      <c r="I81" s="47"/>
      <c r="J81" s="5"/>
    </row>
    <row r="82" spans="1:12" ht="20.100000000000001" hidden="1" customHeight="1" x14ac:dyDescent="0.2">
      <c r="A82" s="28"/>
      <c r="B82" s="31" t="s">
        <v>79</v>
      </c>
      <c r="C82" s="29"/>
      <c r="D82" s="239"/>
      <c r="E82" s="239"/>
      <c r="F82" s="195"/>
      <c r="G82" s="29"/>
      <c r="H82" s="29"/>
      <c r="I82" s="29"/>
      <c r="J82" s="30"/>
    </row>
    <row r="83" spans="1:12" ht="20.100000000000001" hidden="1" customHeight="1" x14ac:dyDescent="0.2">
      <c r="A83" s="47" t="s">
        <v>17</v>
      </c>
      <c r="B83" s="293" t="e">
        <f>VLOOKUP($F83,УЧАСТНИКИ!$A$1:$K$716,3,FALSE)</f>
        <v>#N/A</v>
      </c>
      <c r="C83" s="108" t="e">
        <f>VLOOKUP($F83,УЧАСТНИКИ!$A$1:$K$716,4,FALSE)</f>
        <v>#N/A</v>
      </c>
      <c r="D83" s="230" t="e">
        <f>VLOOKUP($F83,УЧАСТНИКИ!$A$1:$K$716,5,FALSE)</f>
        <v>#N/A</v>
      </c>
      <c r="E83" s="230" t="e">
        <f>VLOOKUP($F83,УЧАСТНИКИ!$A$1:$K$716,11,FALSE)</f>
        <v>#N/A</v>
      </c>
      <c r="F83" s="183"/>
      <c r="G83" s="47"/>
      <c r="H83" s="47"/>
      <c r="I83" s="47"/>
      <c r="J83" s="5"/>
    </row>
    <row r="84" spans="1:12" ht="20.100000000000001" hidden="1" customHeight="1" x14ac:dyDescent="0.2">
      <c r="A84" s="47" t="s">
        <v>18</v>
      </c>
      <c r="B84" s="293" t="e">
        <f>VLOOKUP($F84,УЧАСТНИКИ!$A$1:$K$716,3,FALSE)</f>
        <v>#N/A</v>
      </c>
      <c r="C84" s="108" t="e">
        <f>VLOOKUP($F84,УЧАСТНИКИ!$A$1:$K$716,4,FALSE)</f>
        <v>#N/A</v>
      </c>
      <c r="D84" s="230" t="e">
        <f>VLOOKUP($F84,УЧАСТНИКИ!$A$1:$K$716,5,FALSE)</f>
        <v>#N/A</v>
      </c>
      <c r="E84" s="230" t="e">
        <f>VLOOKUP($F84,УЧАСТНИКИ!$A$1:$K$716,11,FALSE)</f>
        <v>#N/A</v>
      </c>
      <c r="F84" s="183"/>
      <c r="G84" s="47"/>
      <c r="H84" s="47"/>
      <c r="I84" s="47"/>
      <c r="J84" s="5"/>
    </row>
    <row r="85" spans="1:12" ht="20.100000000000001" hidden="1" customHeight="1" x14ac:dyDescent="0.2">
      <c r="A85" s="47" t="s">
        <v>19</v>
      </c>
      <c r="B85" s="293" t="e">
        <f>VLOOKUP($F85,УЧАСТНИКИ!$A$1:$K$716,3,FALSE)</f>
        <v>#N/A</v>
      </c>
      <c r="C85" s="108" t="e">
        <f>VLOOKUP($F85,УЧАСТНИКИ!$A$1:$K$716,4,FALSE)</f>
        <v>#N/A</v>
      </c>
      <c r="D85" s="230" t="e">
        <f>VLOOKUP($F85,УЧАСТНИКИ!$A$1:$K$716,5,FALSE)</f>
        <v>#N/A</v>
      </c>
      <c r="E85" s="230" t="e">
        <f>VLOOKUP($F85,УЧАСТНИКИ!$A$1:$K$716,11,FALSE)</f>
        <v>#N/A</v>
      </c>
      <c r="F85" s="183"/>
      <c r="G85" s="47"/>
      <c r="H85" s="47"/>
      <c r="I85" s="47"/>
      <c r="J85" s="5"/>
    </row>
    <row r="86" spans="1:12" ht="20.100000000000001" hidden="1" customHeight="1" x14ac:dyDescent="0.2">
      <c r="A86" s="47" t="s">
        <v>20</v>
      </c>
      <c r="B86" s="293" t="e">
        <f>VLOOKUP($F86,УЧАСТНИКИ!$A$1:$K$716,3,FALSE)</f>
        <v>#N/A</v>
      </c>
      <c r="C86" s="108" t="e">
        <f>VLOOKUP($F86,УЧАСТНИКИ!$A$1:$K$716,4,FALSE)</f>
        <v>#N/A</v>
      </c>
      <c r="D86" s="230" t="e">
        <f>VLOOKUP($F86,УЧАСТНИКИ!$A$1:$K$716,5,FALSE)</f>
        <v>#N/A</v>
      </c>
      <c r="E86" s="230" t="e">
        <f>VLOOKUP($F86,УЧАСТНИКИ!$A$1:$K$716,11,FALSE)</f>
        <v>#N/A</v>
      </c>
      <c r="F86" s="183"/>
      <c r="G86" s="47"/>
      <c r="H86" s="47"/>
      <c r="I86" s="47"/>
      <c r="J86" s="5"/>
      <c r="L86" s="2"/>
    </row>
    <row r="87" spans="1:12" ht="20.100000000000001" hidden="1" customHeight="1" x14ac:dyDescent="0.2">
      <c r="A87" s="47" t="s">
        <v>21</v>
      </c>
      <c r="B87" s="293"/>
      <c r="C87" s="108"/>
      <c r="D87" s="230"/>
      <c r="E87" s="230"/>
      <c r="F87" s="192"/>
      <c r="G87" s="47"/>
      <c r="H87" s="47"/>
      <c r="I87" s="47"/>
      <c r="J87" s="5"/>
    </row>
    <row r="88" spans="1:12" ht="20.100000000000001" hidden="1" customHeight="1" x14ac:dyDescent="0.2">
      <c r="A88" s="28"/>
      <c r="B88" s="31" t="s">
        <v>80</v>
      </c>
      <c r="C88" s="29"/>
      <c r="D88" s="238"/>
      <c r="E88" s="238"/>
      <c r="F88" s="195"/>
      <c r="G88" s="29"/>
      <c r="H88" s="29"/>
      <c r="I88" s="29"/>
      <c r="J88" s="30"/>
      <c r="K88" s="9"/>
    </row>
    <row r="89" spans="1:12" ht="20.100000000000001" hidden="1" customHeight="1" x14ac:dyDescent="0.2">
      <c r="A89" s="47" t="s">
        <v>17</v>
      </c>
      <c r="B89" s="293" t="e">
        <f>VLOOKUP($F89,УЧАСТНИКИ!$A$1:$K$716,3,FALSE)</f>
        <v>#N/A</v>
      </c>
      <c r="C89" s="108" t="e">
        <f>VLOOKUP($F89,УЧАСТНИКИ!$A$1:$K$716,4,FALSE)</f>
        <v>#N/A</v>
      </c>
      <c r="D89" s="230" t="e">
        <f>VLOOKUP($F89,УЧАСТНИКИ!$A$1:$K$716,5,FALSE)</f>
        <v>#N/A</v>
      </c>
      <c r="E89" s="230" t="e">
        <f>VLOOKUP($F89,УЧАСТНИКИ!$A$1:$K$716,11,FALSE)</f>
        <v>#N/A</v>
      </c>
      <c r="F89" s="183"/>
      <c r="G89" s="47"/>
      <c r="H89" s="47"/>
      <c r="I89" s="47"/>
      <c r="J89" s="5"/>
    </row>
    <row r="90" spans="1:12" ht="20.100000000000001" hidden="1" customHeight="1" x14ac:dyDescent="0.2">
      <c r="A90" s="47" t="s">
        <v>18</v>
      </c>
      <c r="B90" s="293" t="e">
        <f>VLOOKUP($F90,УЧАСТНИКИ!$A$1:$K$716,3,FALSE)</f>
        <v>#N/A</v>
      </c>
      <c r="C90" s="108" t="e">
        <f>VLOOKUP($F90,УЧАСТНИКИ!$A$1:$K$716,4,FALSE)</f>
        <v>#N/A</v>
      </c>
      <c r="D90" s="230" t="e">
        <f>VLOOKUP($F90,УЧАСТНИКИ!$A$1:$K$716,5,FALSE)</f>
        <v>#N/A</v>
      </c>
      <c r="E90" s="230" t="e">
        <f>VLOOKUP($F90,УЧАСТНИКИ!$A$1:$K$716,11,FALSE)</f>
        <v>#N/A</v>
      </c>
      <c r="F90" s="183"/>
      <c r="G90" s="47"/>
      <c r="H90" s="47"/>
      <c r="I90" s="47"/>
      <c r="J90" s="5"/>
    </row>
    <row r="91" spans="1:12" ht="20.100000000000001" hidden="1" customHeight="1" x14ac:dyDescent="0.2">
      <c r="A91" s="47" t="s">
        <v>19</v>
      </c>
      <c r="B91" s="293" t="e">
        <f>VLOOKUP($F91,УЧАСТНИКИ!$A$1:$K$716,3,FALSE)</f>
        <v>#N/A</v>
      </c>
      <c r="C91" s="108" t="e">
        <f>VLOOKUP($F91,УЧАСТНИКИ!$A$1:$K$716,4,FALSE)</f>
        <v>#N/A</v>
      </c>
      <c r="D91" s="230" t="e">
        <f>VLOOKUP($F91,УЧАСТНИКИ!$A$1:$K$716,5,FALSE)</f>
        <v>#N/A</v>
      </c>
      <c r="E91" s="230" t="e">
        <f>VLOOKUP($F91,УЧАСТНИКИ!$A$1:$K$716,11,FALSE)</f>
        <v>#N/A</v>
      </c>
      <c r="F91" s="183"/>
      <c r="G91" s="47"/>
      <c r="H91" s="47"/>
      <c r="I91" s="47"/>
      <c r="J91" s="5"/>
    </row>
    <row r="92" spans="1:12" ht="20.100000000000001" hidden="1" customHeight="1" x14ac:dyDescent="0.2">
      <c r="A92" s="47" t="s">
        <v>20</v>
      </c>
      <c r="B92" s="293" t="e">
        <f>VLOOKUP($F92,УЧАСТНИКИ!$A$1:$K$716,3,FALSE)</f>
        <v>#N/A</v>
      </c>
      <c r="C92" s="108" t="e">
        <f>VLOOKUP($F92,УЧАСТНИКИ!$A$1:$K$716,4,FALSE)</f>
        <v>#N/A</v>
      </c>
      <c r="D92" s="230" t="e">
        <f>VLOOKUP($F92,УЧАСТНИКИ!$A$1:$K$716,5,FALSE)</f>
        <v>#N/A</v>
      </c>
      <c r="E92" s="230" t="e">
        <f>VLOOKUP($F92,УЧАСТНИКИ!$A$1:$K$716,11,FALSE)</f>
        <v>#N/A</v>
      </c>
      <c r="F92" s="183"/>
      <c r="G92" s="47"/>
      <c r="H92" s="47"/>
      <c r="I92" s="47"/>
      <c r="J92" s="5"/>
      <c r="L92" s="2"/>
    </row>
    <row r="93" spans="1:12" ht="20.100000000000001" hidden="1" customHeight="1" x14ac:dyDescent="0.2">
      <c r="A93" s="47" t="s">
        <v>21</v>
      </c>
      <c r="B93" s="293" t="e">
        <f>VLOOKUP($F93,УЧАСТНИКИ!$A$1:$K$716,3,FALSE)</f>
        <v>#N/A</v>
      </c>
      <c r="C93" s="108" t="e">
        <f>VLOOKUP($F93,УЧАСТНИКИ!$A$1:$K$716,4,FALSE)</f>
        <v>#N/A</v>
      </c>
      <c r="D93" s="230" t="e">
        <f>VLOOKUP($F93,УЧАСТНИКИ!$A$1:$K$716,5,FALSE)</f>
        <v>#N/A</v>
      </c>
      <c r="E93" s="230" t="e">
        <f>VLOOKUP($F93,УЧАСТНИКИ!$A$1:$K$716,11,FALSE)</f>
        <v>#N/A</v>
      </c>
      <c r="F93" s="192"/>
      <c r="G93" s="47"/>
      <c r="H93" s="47"/>
      <c r="I93" s="47"/>
      <c r="J93" s="5"/>
    </row>
    <row r="94" spans="1:12" ht="20.100000000000001" hidden="1" customHeight="1" x14ac:dyDescent="0.2">
      <c r="A94" s="28"/>
      <c r="B94" s="31" t="s">
        <v>81</v>
      </c>
      <c r="C94" s="29"/>
      <c r="D94" s="238"/>
      <c r="E94" s="238"/>
      <c r="F94" s="195"/>
      <c r="G94" s="29"/>
      <c r="H94" s="29"/>
      <c r="I94" s="29"/>
      <c r="J94" s="30"/>
    </row>
    <row r="95" spans="1:12" ht="20.100000000000001" hidden="1" customHeight="1" x14ac:dyDescent="0.2">
      <c r="A95" s="47" t="s">
        <v>17</v>
      </c>
      <c r="B95" s="293" t="e">
        <f>VLOOKUP($F95,УЧАСТНИКИ!$A$1:$K$716,3,FALSE)</f>
        <v>#N/A</v>
      </c>
      <c r="C95" s="108" t="e">
        <f>VLOOKUP($F95,УЧАСТНИКИ!$A$1:$K$716,4,FALSE)</f>
        <v>#N/A</v>
      </c>
      <c r="D95" s="230" t="e">
        <f>VLOOKUP($F95,УЧАСТНИКИ!$A$1:$K$716,5,FALSE)</f>
        <v>#N/A</v>
      </c>
      <c r="E95" s="230" t="e">
        <f>VLOOKUP($F95,УЧАСТНИКИ!$A$1:$K$716,11,FALSE)</f>
        <v>#N/A</v>
      </c>
      <c r="F95" s="183"/>
      <c r="G95" s="47"/>
      <c r="H95" s="47"/>
      <c r="I95" s="47"/>
      <c r="J95" s="5"/>
    </row>
    <row r="96" spans="1:12" ht="20.100000000000001" hidden="1" customHeight="1" x14ac:dyDescent="0.2">
      <c r="A96" s="47" t="s">
        <v>18</v>
      </c>
      <c r="B96" s="293" t="e">
        <f>VLOOKUP($F96,УЧАСТНИКИ!$A$1:$K$716,3,FALSE)</f>
        <v>#N/A</v>
      </c>
      <c r="C96" s="108" t="e">
        <f>VLOOKUP($F96,УЧАСТНИКИ!$A$1:$K$716,4,FALSE)</f>
        <v>#N/A</v>
      </c>
      <c r="D96" s="230" t="e">
        <f>VLOOKUP($F96,УЧАСТНИКИ!$A$1:$K$716,5,FALSE)</f>
        <v>#N/A</v>
      </c>
      <c r="E96" s="230" t="e">
        <f>VLOOKUP($F96,УЧАСТНИКИ!$A$1:$K$716,11,FALSE)</f>
        <v>#N/A</v>
      </c>
      <c r="F96" s="183"/>
      <c r="G96" s="47"/>
      <c r="H96" s="47"/>
      <c r="I96" s="47"/>
      <c r="J96" s="5"/>
    </row>
    <row r="97" spans="1:12" ht="20.100000000000001" hidden="1" customHeight="1" x14ac:dyDescent="0.2">
      <c r="A97" s="47" t="s">
        <v>19</v>
      </c>
      <c r="B97" s="293" t="e">
        <f>VLOOKUP($F97,УЧАСТНИКИ!$A$1:$K$716,3,FALSE)</f>
        <v>#N/A</v>
      </c>
      <c r="C97" s="108" t="e">
        <f>VLOOKUP($F97,УЧАСТНИКИ!$A$1:$K$716,4,FALSE)</f>
        <v>#N/A</v>
      </c>
      <c r="D97" s="230" t="e">
        <f>VLOOKUP($F97,УЧАСТНИКИ!$A$1:$K$716,5,FALSE)</f>
        <v>#N/A</v>
      </c>
      <c r="E97" s="230" t="e">
        <f>VLOOKUP($F97,УЧАСТНИКИ!$A$1:$K$716,11,FALSE)</f>
        <v>#N/A</v>
      </c>
      <c r="F97" s="183"/>
      <c r="G97" s="47"/>
      <c r="H97" s="47"/>
      <c r="I97" s="47"/>
      <c r="J97" s="5"/>
    </row>
    <row r="98" spans="1:12" ht="20.100000000000001" hidden="1" customHeight="1" x14ac:dyDescent="0.2">
      <c r="A98" s="47" t="s">
        <v>20</v>
      </c>
      <c r="B98" s="293" t="e">
        <f>VLOOKUP($F98,УЧАСТНИКИ!$A$1:$K$716,3,FALSE)</f>
        <v>#N/A</v>
      </c>
      <c r="C98" s="108" t="e">
        <f>VLOOKUP($F98,УЧАСТНИКИ!$A$1:$K$716,4,FALSE)</f>
        <v>#N/A</v>
      </c>
      <c r="D98" s="230" t="e">
        <f>VLOOKUP($F98,УЧАСТНИКИ!$A$1:$K$716,5,FALSE)</f>
        <v>#N/A</v>
      </c>
      <c r="E98" s="230" t="e">
        <f>VLOOKUP($F98,УЧАСТНИКИ!$A$1:$K$716,11,FALSE)</f>
        <v>#N/A</v>
      </c>
      <c r="F98" s="183"/>
      <c r="G98" s="47"/>
      <c r="H98" s="47"/>
      <c r="I98" s="47"/>
      <c r="J98" s="5"/>
      <c r="L98" s="2"/>
    </row>
    <row r="99" spans="1:12" ht="20.100000000000001" hidden="1" customHeight="1" x14ac:dyDescent="0.2">
      <c r="A99" s="47" t="s">
        <v>21</v>
      </c>
      <c r="B99" s="293" t="e">
        <f>VLOOKUP($F99,УЧАСТНИКИ!$A$1:$K$716,3,FALSE)</f>
        <v>#N/A</v>
      </c>
      <c r="C99" s="108" t="e">
        <f>VLOOKUP($F99,УЧАСТНИКИ!$A$1:$K$716,4,FALSE)</f>
        <v>#N/A</v>
      </c>
      <c r="D99" s="230" t="e">
        <f>VLOOKUP($F99,УЧАСТНИКИ!$A$1:$K$716,5,FALSE)</f>
        <v>#N/A</v>
      </c>
      <c r="E99" s="230" t="e">
        <f>VLOOKUP($F99,УЧАСТНИКИ!$A$1:$K$716,11,FALSE)</f>
        <v>#N/A</v>
      </c>
      <c r="F99" s="192"/>
      <c r="G99" s="47"/>
      <c r="H99" s="47"/>
      <c r="I99" s="47"/>
      <c r="J99" s="5"/>
    </row>
    <row r="100" spans="1:12" ht="20.100000000000001" hidden="1" customHeight="1" x14ac:dyDescent="0.2">
      <c r="A100" s="28"/>
      <c r="B100" s="31" t="s">
        <v>82</v>
      </c>
      <c r="C100" s="29"/>
      <c r="D100" s="239"/>
      <c r="E100" s="239"/>
      <c r="F100" s="195"/>
      <c r="G100" s="29"/>
      <c r="H100" s="29"/>
      <c r="I100" s="29"/>
      <c r="J100" s="30"/>
    </row>
    <row r="101" spans="1:12" ht="20.100000000000001" hidden="1" customHeight="1" x14ac:dyDescent="0.2">
      <c r="A101" s="47" t="s">
        <v>17</v>
      </c>
      <c r="B101" s="293" t="e">
        <f>VLOOKUP($F101,УЧАСТНИКИ!$A$1:$K$716,3,FALSE)</f>
        <v>#N/A</v>
      </c>
      <c r="C101" s="108" t="e">
        <f>VLOOKUP($F101,УЧАСТНИКИ!$A$1:$K$716,4,FALSE)</f>
        <v>#N/A</v>
      </c>
      <c r="D101" s="230" t="e">
        <f>VLOOKUP($F101,УЧАСТНИКИ!$A$1:$K$716,5,FALSE)</f>
        <v>#N/A</v>
      </c>
      <c r="E101" s="230" t="e">
        <f>VLOOKUP($F101,УЧАСТНИКИ!$A$1:$K$716,11,FALSE)</f>
        <v>#N/A</v>
      </c>
      <c r="F101" s="183"/>
      <c r="G101" s="47"/>
      <c r="H101" s="47"/>
      <c r="I101" s="47"/>
      <c r="J101" s="5"/>
    </row>
    <row r="102" spans="1:12" ht="20.100000000000001" hidden="1" customHeight="1" x14ac:dyDescent="0.2">
      <c r="A102" s="47" t="s">
        <v>18</v>
      </c>
      <c r="B102" s="293" t="e">
        <f>VLOOKUP($F102,УЧАСТНИКИ!$A$1:$K$716,3,FALSE)</f>
        <v>#N/A</v>
      </c>
      <c r="C102" s="108" t="e">
        <f>VLOOKUP($F102,УЧАСТНИКИ!$A$1:$K$716,4,FALSE)</f>
        <v>#N/A</v>
      </c>
      <c r="D102" s="230" t="e">
        <f>VLOOKUP($F102,УЧАСТНИКИ!$A$1:$K$716,5,FALSE)</f>
        <v>#N/A</v>
      </c>
      <c r="E102" s="230" t="e">
        <f>VLOOKUP($F102,УЧАСТНИКИ!$A$1:$K$716,11,FALSE)</f>
        <v>#N/A</v>
      </c>
      <c r="F102" s="183"/>
      <c r="G102" s="47"/>
      <c r="H102" s="47"/>
      <c r="I102" s="47"/>
      <c r="J102" s="5"/>
    </row>
    <row r="103" spans="1:12" ht="20.100000000000001" hidden="1" customHeight="1" x14ac:dyDescent="0.2">
      <c r="A103" s="47" t="s">
        <v>19</v>
      </c>
      <c r="B103" s="293" t="e">
        <f>VLOOKUP($F103,УЧАСТНИКИ!$A$1:$K$716,3,FALSE)</f>
        <v>#N/A</v>
      </c>
      <c r="C103" s="108" t="e">
        <f>VLOOKUP($F103,УЧАСТНИКИ!$A$1:$K$716,4,FALSE)</f>
        <v>#N/A</v>
      </c>
      <c r="D103" s="230" t="e">
        <f>VLOOKUP($F103,УЧАСТНИКИ!$A$1:$K$716,5,FALSE)</f>
        <v>#N/A</v>
      </c>
      <c r="E103" s="230" t="e">
        <f>VLOOKUP($F103,УЧАСТНИКИ!$A$1:$K$716,11,FALSE)</f>
        <v>#N/A</v>
      </c>
      <c r="F103" s="183"/>
      <c r="G103" s="47"/>
      <c r="H103" s="47"/>
      <c r="I103" s="47"/>
      <c r="J103" s="5"/>
    </row>
    <row r="104" spans="1:12" ht="20.100000000000001" hidden="1" customHeight="1" x14ac:dyDescent="0.2">
      <c r="A104" s="47" t="s">
        <v>20</v>
      </c>
      <c r="B104" s="293" t="e">
        <f>VLOOKUP($F104,УЧАСТНИКИ!$A$1:$K$716,3,FALSE)</f>
        <v>#N/A</v>
      </c>
      <c r="C104" s="108" t="e">
        <f>VLOOKUP($F104,УЧАСТНИКИ!$A$1:$K$716,4,FALSE)</f>
        <v>#N/A</v>
      </c>
      <c r="D104" s="230" t="e">
        <f>VLOOKUP($F104,УЧАСТНИКИ!$A$1:$K$716,5,FALSE)</f>
        <v>#N/A</v>
      </c>
      <c r="E104" s="230" t="e">
        <f>VLOOKUP($F104,УЧАСТНИКИ!$A$1:$K$716,11,FALSE)</f>
        <v>#N/A</v>
      </c>
      <c r="F104" s="183"/>
      <c r="G104" s="47"/>
      <c r="H104" s="47"/>
      <c r="I104" s="47"/>
      <c r="J104" s="5"/>
      <c r="L104" s="2"/>
    </row>
    <row r="105" spans="1:12" ht="20.100000000000001" hidden="1" customHeight="1" x14ac:dyDescent="0.2">
      <c r="A105" s="47" t="s">
        <v>21</v>
      </c>
      <c r="B105" s="293" t="e">
        <f>VLOOKUP($F105,УЧАСТНИКИ!$A$1:$K$716,3,FALSE)</f>
        <v>#N/A</v>
      </c>
      <c r="C105" s="108" t="e">
        <f>VLOOKUP($F105,УЧАСТНИКИ!$A$1:$K$716,4,FALSE)</f>
        <v>#N/A</v>
      </c>
      <c r="D105" s="230" t="e">
        <f>VLOOKUP($F105,УЧАСТНИКИ!$A$1:$K$716,5,FALSE)</f>
        <v>#N/A</v>
      </c>
      <c r="E105" s="230" t="e">
        <f>VLOOKUP($F105,УЧАСТНИКИ!$A$1:$K$716,11,FALSE)</f>
        <v>#N/A</v>
      </c>
      <c r="F105" s="183"/>
      <c r="G105" s="47"/>
      <c r="H105" s="47"/>
      <c r="I105" s="47"/>
      <c r="J105" s="5"/>
    </row>
    <row r="106" spans="1:12" ht="20.100000000000001" hidden="1" customHeight="1" x14ac:dyDescent="0.2">
      <c r="A106" s="28"/>
      <c r="B106" s="31" t="s">
        <v>83</v>
      </c>
      <c r="C106" s="29"/>
      <c r="D106" s="239"/>
      <c r="E106" s="239"/>
      <c r="F106" s="195"/>
      <c r="G106" s="29"/>
      <c r="H106" s="29"/>
      <c r="I106" s="29"/>
      <c r="J106" s="30"/>
    </row>
    <row r="107" spans="1:12" ht="20.100000000000001" hidden="1" customHeight="1" x14ac:dyDescent="0.2">
      <c r="A107" s="47" t="s">
        <v>17</v>
      </c>
      <c r="B107" s="293" t="e">
        <f>VLOOKUP($F107,УЧАСТНИКИ!$A$1:$K$716,3,FALSE)</f>
        <v>#N/A</v>
      </c>
      <c r="C107" s="108" t="e">
        <f>VLOOKUP($F107,УЧАСТНИКИ!$A$1:$K$716,4,FALSE)</f>
        <v>#N/A</v>
      </c>
      <c r="D107" s="230" t="e">
        <f>VLOOKUP($F107,УЧАСТНИКИ!$A$1:$K$716,5,FALSE)</f>
        <v>#N/A</v>
      </c>
      <c r="E107" s="230" t="e">
        <f>VLOOKUP($F107,УЧАСТНИКИ!$A$1:$K$716,11,FALSE)</f>
        <v>#N/A</v>
      </c>
      <c r="F107" s="183"/>
      <c r="G107" s="47"/>
      <c r="H107" s="47"/>
      <c r="I107" s="47"/>
      <c r="J107" s="5"/>
    </row>
    <row r="108" spans="1:12" ht="20.100000000000001" hidden="1" customHeight="1" x14ac:dyDescent="0.2">
      <c r="A108" s="47" t="s">
        <v>18</v>
      </c>
      <c r="B108" s="293" t="e">
        <f>VLOOKUP($F108,УЧАСТНИКИ!$A$1:$K$716,3,FALSE)</f>
        <v>#N/A</v>
      </c>
      <c r="C108" s="108" t="e">
        <f>VLOOKUP($F108,УЧАСТНИКИ!$A$1:$K$716,4,FALSE)</f>
        <v>#N/A</v>
      </c>
      <c r="D108" s="230" t="e">
        <f>VLOOKUP($F108,УЧАСТНИКИ!$A$1:$K$716,5,FALSE)</f>
        <v>#N/A</v>
      </c>
      <c r="E108" s="230" t="e">
        <f>VLOOKUP($F108,УЧАСТНИКИ!$A$1:$K$716,11,FALSE)</f>
        <v>#N/A</v>
      </c>
      <c r="F108" s="183"/>
      <c r="G108" s="47"/>
      <c r="H108" s="47"/>
      <c r="I108" s="47"/>
      <c r="J108" s="5"/>
    </row>
    <row r="109" spans="1:12" ht="20.100000000000001" hidden="1" customHeight="1" x14ac:dyDescent="0.2">
      <c r="A109" s="47" t="s">
        <v>19</v>
      </c>
      <c r="B109" s="293" t="e">
        <f>VLOOKUP($F109,УЧАСТНИКИ!$A$1:$K$716,3,FALSE)</f>
        <v>#N/A</v>
      </c>
      <c r="C109" s="108" t="e">
        <f>VLOOKUP($F109,УЧАСТНИКИ!$A$1:$K$716,4,FALSE)</f>
        <v>#N/A</v>
      </c>
      <c r="D109" s="230" t="e">
        <f>VLOOKUP($F109,УЧАСТНИКИ!$A$1:$K$716,5,FALSE)</f>
        <v>#N/A</v>
      </c>
      <c r="E109" s="230" t="e">
        <f>VLOOKUP($F109,УЧАСТНИКИ!$A$1:$K$716,11,FALSE)</f>
        <v>#N/A</v>
      </c>
      <c r="F109" s="183"/>
      <c r="G109" s="47"/>
      <c r="H109" s="47"/>
      <c r="I109" s="47"/>
      <c r="J109" s="5"/>
    </row>
    <row r="110" spans="1:12" ht="20.100000000000001" hidden="1" customHeight="1" x14ac:dyDescent="0.2">
      <c r="A110" s="47" t="s">
        <v>20</v>
      </c>
      <c r="B110" s="293" t="e">
        <f>VLOOKUP($F110,УЧАСТНИКИ!$A$1:$K$716,3,FALSE)</f>
        <v>#N/A</v>
      </c>
      <c r="C110" s="108" t="e">
        <f>VLOOKUP($F110,УЧАСТНИКИ!$A$1:$K$716,4,FALSE)</f>
        <v>#N/A</v>
      </c>
      <c r="D110" s="230" t="e">
        <f>VLOOKUP($F110,УЧАСТНИКИ!$A$1:$K$716,5,FALSE)</f>
        <v>#N/A</v>
      </c>
      <c r="E110" s="230" t="e">
        <f>VLOOKUP($F110,УЧАСТНИКИ!$A$1:$K$716,11,FALSE)</f>
        <v>#N/A</v>
      </c>
      <c r="F110" s="183"/>
      <c r="G110" s="47" t="s">
        <v>63</v>
      </c>
      <c r="H110" s="47"/>
      <c r="I110" s="47"/>
      <c r="J110" s="5"/>
      <c r="L110" s="2"/>
    </row>
    <row r="111" spans="1:12" ht="20.100000000000001" hidden="1" customHeight="1" x14ac:dyDescent="0.2">
      <c r="A111" s="47" t="s">
        <v>21</v>
      </c>
      <c r="B111" s="293" t="e">
        <f>VLOOKUP($F111,УЧАСТНИКИ!$A$1:$K$716,3,FALSE)</f>
        <v>#N/A</v>
      </c>
      <c r="C111" s="108" t="e">
        <f>VLOOKUP($F111,УЧАСТНИКИ!$A$1:$K$716,4,FALSE)</f>
        <v>#N/A</v>
      </c>
      <c r="D111" s="230" t="e">
        <f>VLOOKUP($F111,УЧАСТНИКИ!$A$1:$K$716,5,FALSE)</f>
        <v>#N/A</v>
      </c>
      <c r="E111" s="230" t="e">
        <f>VLOOKUP($F111,УЧАСТНИКИ!$A$1:$K$716,11,FALSE)</f>
        <v>#N/A</v>
      </c>
      <c r="F111" s="192"/>
      <c r="G111" s="47"/>
      <c r="H111" s="47"/>
      <c r="I111" s="47"/>
      <c r="J111" s="5"/>
    </row>
    <row r="112" spans="1:12" ht="20.100000000000001" hidden="1" customHeight="1" x14ac:dyDescent="0.2">
      <c r="A112" s="28"/>
      <c r="B112" s="31" t="s">
        <v>84</v>
      </c>
      <c r="C112" s="29"/>
      <c r="D112" s="239"/>
      <c r="E112" s="239"/>
      <c r="F112" s="195"/>
      <c r="G112" s="29"/>
      <c r="H112" s="29"/>
      <c r="I112" s="29"/>
      <c r="J112" s="30"/>
    </row>
    <row r="113" spans="1:12" ht="20.100000000000001" hidden="1" customHeight="1" x14ac:dyDescent="0.2">
      <c r="A113" s="47" t="s">
        <v>17</v>
      </c>
      <c r="B113" s="293"/>
      <c r="C113" s="108"/>
      <c r="D113" s="230"/>
      <c r="E113" s="230"/>
      <c r="F113" s="183"/>
      <c r="G113" s="47"/>
      <c r="H113" s="47"/>
      <c r="I113" s="47"/>
      <c r="J113" s="5"/>
    </row>
    <row r="114" spans="1:12" ht="20.100000000000001" hidden="1" customHeight="1" x14ac:dyDescent="0.2">
      <c r="A114" s="47" t="s">
        <v>18</v>
      </c>
      <c r="B114" s="293" t="e">
        <f>VLOOKUP($F114,УЧАСТНИКИ!$A$1:$K$716,3,FALSE)</f>
        <v>#N/A</v>
      </c>
      <c r="C114" s="108" t="e">
        <f>VLOOKUP($F114,УЧАСТНИКИ!$A$1:$K$716,4,FALSE)</f>
        <v>#N/A</v>
      </c>
      <c r="D114" s="230" t="e">
        <f>VLOOKUP($F114,УЧАСТНИКИ!$A$1:$K$716,5,FALSE)</f>
        <v>#N/A</v>
      </c>
      <c r="E114" s="230" t="e">
        <f>VLOOKUP($F114,УЧАСТНИКИ!$A$1:$K$716,11,FALSE)</f>
        <v>#N/A</v>
      </c>
      <c r="F114" s="183"/>
      <c r="G114" s="47"/>
      <c r="H114" s="47"/>
      <c r="I114" s="47"/>
      <c r="J114" s="5"/>
    </row>
    <row r="115" spans="1:12" ht="20.100000000000001" hidden="1" customHeight="1" x14ac:dyDescent="0.2">
      <c r="A115" s="47" t="s">
        <v>19</v>
      </c>
      <c r="B115" s="293" t="e">
        <f>VLOOKUP($F115,УЧАСТНИКИ!$A$1:$K$716,3,FALSE)</f>
        <v>#N/A</v>
      </c>
      <c r="C115" s="108" t="e">
        <f>VLOOKUP($F115,УЧАСТНИКИ!$A$1:$K$716,4,FALSE)</f>
        <v>#N/A</v>
      </c>
      <c r="D115" s="230" t="e">
        <f>VLOOKUP($F115,УЧАСТНИКИ!$A$1:$K$716,5,FALSE)</f>
        <v>#N/A</v>
      </c>
      <c r="E115" s="230" t="e">
        <f>VLOOKUP($F115,УЧАСТНИКИ!$A$1:$K$716,11,FALSE)</f>
        <v>#N/A</v>
      </c>
      <c r="F115" s="183"/>
      <c r="G115" s="47"/>
      <c r="H115" s="47"/>
      <c r="I115" s="47"/>
      <c r="J115" s="5"/>
    </row>
    <row r="116" spans="1:12" ht="20.100000000000001" hidden="1" customHeight="1" x14ac:dyDescent="0.2">
      <c r="A116" s="47" t="s">
        <v>20</v>
      </c>
      <c r="B116" s="293" t="e">
        <f>VLOOKUP($F116,УЧАСТНИКИ!$A$1:$K$716,3,FALSE)</f>
        <v>#N/A</v>
      </c>
      <c r="C116" s="108" t="e">
        <f>VLOOKUP($F116,УЧАСТНИКИ!$A$1:$K$716,4,FALSE)</f>
        <v>#N/A</v>
      </c>
      <c r="D116" s="230" t="e">
        <f>VLOOKUP($F116,УЧАСТНИКИ!$A$1:$K$716,5,FALSE)</f>
        <v>#N/A</v>
      </c>
      <c r="E116" s="230" t="e">
        <f>VLOOKUP($F116,УЧАСТНИКИ!$A$1:$K$716,11,FALSE)</f>
        <v>#N/A</v>
      </c>
      <c r="F116" s="183"/>
      <c r="G116" s="47" t="s">
        <v>63</v>
      </c>
      <c r="H116" s="47"/>
      <c r="I116" s="47"/>
      <c r="J116" s="5"/>
      <c r="L116" s="2"/>
    </row>
    <row r="117" spans="1:12" ht="20.100000000000001" hidden="1" customHeight="1" x14ac:dyDescent="0.2">
      <c r="A117" s="47" t="s">
        <v>21</v>
      </c>
      <c r="B117" s="293"/>
      <c r="C117" s="108"/>
      <c r="D117" s="230"/>
      <c r="E117" s="230"/>
      <c r="F117" s="192"/>
      <c r="G117" s="47"/>
      <c r="H117" s="47"/>
      <c r="I117" s="47"/>
      <c r="J117" s="5"/>
    </row>
    <row r="119" spans="1:12" ht="15.75" x14ac:dyDescent="0.25">
      <c r="A119" s="420" t="s">
        <v>40</v>
      </c>
      <c r="B119" s="1"/>
    </row>
    <row r="120" spans="1:12" ht="15.75" x14ac:dyDescent="0.25">
      <c r="A120" s="420" t="s">
        <v>33</v>
      </c>
    </row>
    <row r="121" spans="1:12" ht="15.75" x14ac:dyDescent="0.25">
      <c r="A121" s="420" t="s">
        <v>35</v>
      </c>
      <c r="B121" s="420"/>
    </row>
    <row r="122" spans="1:12" ht="15.75" x14ac:dyDescent="0.25">
      <c r="A122" s="433" t="s">
        <v>34</v>
      </c>
      <c r="B122" s="433"/>
    </row>
  </sheetData>
  <autoFilter ref="A8:M105">
    <filterColumn colId="1" showButton="0"/>
  </autoFilter>
  <sortState ref="A9:M32">
    <sortCondition ref="H9:H32"/>
  </sortState>
  <mergeCells count="8">
    <mergeCell ref="B69:C69"/>
    <mergeCell ref="A122:B122"/>
    <mergeCell ref="A1:J1"/>
    <mergeCell ref="A2:J2"/>
    <mergeCell ref="A3:H3"/>
    <mergeCell ref="A4:B4"/>
    <mergeCell ref="A5:B5"/>
    <mergeCell ref="B8:C8"/>
  </mergeCells>
  <printOptions horizontalCentered="1"/>
  <pageMargins left="0.35433070866141736" right="0.35433070866141736" top="0.47244094488188981" bottom="0.27559055118110237" header="0.27559055118110237" footer="0.19685039370078741"/>
  <pageSetup paperSize="9" scale="82" fitToHeight="15" orientation="portrait" r:id="rId1"/>
  <headerFooter alignWithMargins="0"/>
  <rowBreaks count="1" manualBreakCount="1">
    <brk id="93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M60"/>
  <sheetViews>
    <sheetView view="pageBreakPreview" zoomScaleNormal="100" zoomScaleSheetLayoutView="100" workbookViewId="0">
      <selection activeCell="E6" sqref="E6"/>
    </sheetView>
  </sheetViews>
  <sheetFormatPr defaultRowHeight="12.75" x14ac:dyDescent="0.2"/>
  <cols>
    <col min="1" max="1" width="4" style="6" customWidth="1"/>
    <col min="2" max="2" width="26.42578125" style="6" customWidth="1"/>
    <col min="3" max="3" width="11.42578125" style="6" customWidth="1"/>
    <col min="4" max="5" width="17.5703125" style="6" customWidth="1"/>
    <col min="6" max="6" width="7.7109375" style="6" customWidth="1"/>
    <col min="7" max="7" width="6.5703125" style="162" customWidth="1"/>
    <col min="8" max="8" width="8.140625" style="6" hidden="1" customWidth="1"/>
    <col min="9" max="9" width="10.140625" style="6" customWidth="1"/>
    <col min="10" max="10" width="15.42578125" style="6" customWidth="1"/>
    <col min="11" max="11" width="5.5703125" style="6" hidden="1" customWidth="1"/>
    <col min="12" max="12" width="6" style="6" customWidth="1"/>
    <col min="13" max="16384" width="9.140625" style="6"/>
  </cols>
  <sheetData>
    <row r="1" spans="1:13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</row>
    <row r="2" spans="1:13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</row>
    <row r="3" spans="1:13" ht="27.7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436"/>
      <c r="J3" s="436"/>
      <c r="K3" s="244"/>
      <c r="L3" s="244"/>
      <c r="M3" s="244"/>
    </row>
    <row r="4" spans="1:13" ht="14.25" x14ac:dyDescent="0.2">
      <c r="A4" s="26"/>
      <c r="B4" s="26"/>
      <c r="C4" s="26"/>
      <c r="G4" s="161"/>
      <c r="H4" s="51"/>
      <c r="I4" s="51"/>
      <c r="J4" s="51"/>
      <c r="K4" s="51"/>
      <c r="L4" s="51"/>
    </row>
    <row r="5" spans="1:13" ht="18.75" x14ac:dyDescent="0.2">
      <c r="C5" s="4"/>
      <c r="D5" s="278" t="s">
        <v>102</v>
      </c>
      <c r="E5" s="500" t="s">
        <v>680</v>
      </c>
      <c r="K5" s="7"/>
      <c r="L5" s="4"/>
    </row>
    <row r="6" spans="1:13" ht="15" x14ac:dyDescent="0.2">
      <c r="A6" s="437" t="s">
        <v>44</v>
      </c>
      <c r="B6" s="437"/>
      <c r="C6" s="4"/>
      <c r="D6" s="113" t="s">
        <v>63</v>
      </c>
      <c r="E6" s="113"/>
      <c r="K6" s="7"/>
      <c r="L6" s="35" t="str">
        <f>d_2</f>
        <v>07 ИЮЛЯ 2017г.</v>
      </c>
    </row>
    <row r="7" spans="1:13" ht="12.75" customHeight="1" x14ac:dyDescent="0.2">
      <c r="A7" s="22"/>
      <c r="C7" s="4"/>
      <c r="D7" s="2"/>
      <c r="E7" s="2"/>
      <c r="F7" s="10"/>
      <c r="H7" s="10"/>
      <c r="I7" s="10"/>
      <c r="K7" s="23" t="s">
        <v>63</v>
      </c>
      <c r="L7" s="50" t="str">
        <f>d_5</f>
        <v>г. Казань, Футбольно-легкоатлетический манеж</v>
      </c>
    </row>
    <row r="8" spans="1:13" ht="26.25" customHeight="1" thickBot="1" x14ac:dyDescent="0.25">
      <c r="A8" s="27" t="s">
        <v>38</v>
      </c>
      <c r="B8" s="27" t="s">
        <v>39</v>
      </c>
      <c r="C8" s="27" t="s">
        <v>37</v>
      </c>
      <c r="D8" s="27" t="s">
        <v>104</v>
      </c>
      <c r="E8" s="27" t="s">
        <v>105</v>
      </c>
      <c r="F8" s="27" t="s">
        <v>16</v>
      </c>
      <c r="G8" s="163" t="s">
        <v>55</v>
      </c>
      <c r="H8" s="27" t="s">
        <v>58</v>
      </c>
      <c r="I8" s="27" t="s">
        <v>56</v>
      </c>
      <c r="J8" s="27" t="s">
        <v>57</v>
      </c>
      <c r="K8" s="52" t="s">
        <v>28</v>
      </c>
      <c r="L8" s="27" t="s">
        <v>41</v>
      </c>
    </row>
    <row r="9" spans="1:13" ht="20.100000000000001" customHeight="1" thickBot="1" x14ac:dyDescent="0.25">
      <c r="A9" s="49"/>
      <c r="B9" s="438" t="str">
        <f>Name_8</f>
        <v>МУЖЧИНЫ 2001г.р. и старше</v>
      </c>
      <c r="C9" s="438"/>
      <c r="D9" s="49"/>
      <c r="E9" s="49"/>
      <c r="F9" s="49"/>
      <c r="G9" s="164"/>
      <c r="H9" s="49"/>
      <c r="I9" s="49"/>
      <c r="J9" s="49"/>
      <c r="K9" s="11"/>
      <c r="L9" s="49"/>
    </row>
    <row r="10" spans="1:13" ht="20.100000000000001" customHeight="1" x14ac:dyDescent="0.2">
      <c r="A10" s="47" t="s">
        <v>17</v>
      </c>
      <c r="B10" s="293" t="str">
        <f>VLOOKUP($F10,УЧАСТНИКИ!$A$2:$K$118,3,FALSE)</f>
        <v>ГАЙНЕТДИНОВ НИЯЗ</v>
      </c>
      <c r="C10" s="108">
        <f>VLOOKUP($F10,УЧАСТНИКИ!$A$2:$K$118,4,FALSE)</f>
        <v>2000</v>
      </c>
      <c r="D10" s="230" t="str">
        <f>VLOOKUP($F10,УЧАСТНИКИ!$A$2:$K$118,5,FALSE)</f>
        <v>КАЗАНЬ</v>
      </c>
      <c r="E10" s="230" t="str">
        <f>VLOOKUP($F10,УЧАСТНИКИ!$A$2:$K$118,11,FALSE)</f>
        <v>КДЮСШ АВИАТОР</v>
      </c>
      <c r="F10" s="240">
        <v>3855</v>
      </c>
      <c r="G10" s="165" t="s">
        <v>672</v>
      </c>
      <c r="H10" s="47"/>
      <c r="I10" s="47"/>
      <c r="J10" s="47"/>
      <c r="K10" s="15"/>
      <c r="L10" s="108" t="str">
        <f>VLOOKUP($F10,УЧАСТНИКИ!$A$2:$K$232,9,FALSE)</f>
        <v>Л</v>
      </c>
      <c r="M10" s="6" t="s">
        <v>17</v>
      </c>
    </row>
    <row r="11" spans="1:13" ht="20.100000000000001" customHeight="1" x14ac:dyDescent="0.2">
      <c r="A11" s="47" t="s">
        <v>18</v>
      </c>
      <c r="B11" s="293" t="str">
        <f>VLOOKUP($F11,УЧАСТНИКИ!$A$2:$K$118,3,FALSE)</f>
        <v>ОСИПОВ ИВАН</v>
      </c>
      <c r="C11" s="108">
        <f>VLOOKUP($F11,УЧАСТНИКИ!$A$2:$K$118,4,FALSE)</f>
        <v>1994</v>
      </c>
      <c r="D11" s="230" t="str">
        <f>VLOOKUP($F11,УЧАСТНИКИ!$A$2:$K$118,5,FALSE)</f>
        <v>КАЗАНЬ</v>
      </c>
      <c r="E11" s="230" t="str">
        <f>VLOOKUP($F11,УЧАСТНИКИ!$A$2:$K$118,11,FALSE)</f>
        <v>ДЮСШ ОЛИМП</v>
      </c>
      <c r="F11" s="183">
        <v>3866</v>
      </c>
      <c r="G11" s="165" t="s">
        <v>678</v>
      </c>
      <c r="H11" s="47"/>
      <c r="I11" s="47"/>
      <c r="J11" s="47"/>
      <c r="K11" s="48"/>
      <c r="L11" s="108" t="str">
        <f>VLOOKUP($F11,УЧАСТНИКИ!$A$2:$K$232,9,FALSE)</f>
        <v>Л</v>
      </c>
      <c r="M11" s="6" t="s">
        <v>18</v>
      </c>
    </row>
    <row r="12" spans="1:13" ht="20.100000000000001" customHeight="1" x14ac:dyDescent="0.2">
      <c r="A12" s="47" t="s">
        <v>19</v>
      </c>
      <c r="B12" s="293" t="str">
        <f>VLOOKUP($F12,УЧАСТНИКИ!$A$2:$K$118,3,FALSE)</f>
        <v>АРАСЛАНОВ АРТЕМ</v>
      </c>
      <c r="C12" s="108">
        <f>VLOOKUP($F12,УЧАСТНИКИ!$A$2:$K$118,4,FALSE)</f>
        <v>1994</v>
      </c>
      <c r="D12" s="230" t="str">
        <f>VLOOKUP($F12,УЧАСТНИКИ!$A$2:$K$118,5,FALSE)</f>
        <v>КАЗАНЬ</v>
      </c>
      <c r="E12" s="230" t="str">
        <f>VLOOKUP($F12,УЧАСТНИКИ!$A$2:$K$118,11,FALSE)</f>
        <v>ПГАФКСиТ, КДЮСШ АВИАТОР</v>
      </c>
      <c r="F12" s="183">
        <v>3853</v>
      </c>
      <c r="G12" s="165" t="s">
        <v>670</v>
      </c>
      <c r="H12" s="47"/>
      <c r="I12" s="47"/>
      <c r="J12" s="47"/>
      <c r="K12" s="48"/>
      <c r="L12" s="108" t="str">
        <f>VLOOKUP($F12,УЧАСТНИКИ!$A$2:$K$232,9,FALSE)</f>
        <v>Л</v>
      </c>
      <c r="M12" s="6" t="s">
        <v>19</v>
      </c>
    </row>
    <row r="13" spans="1:13" ht="20.100000000000001" customHeight="1" x14ac:dyDescent="0.2">
      <c r="A13" s="47" t="s">
        <v>20</v>
      </c>
      <c r="B13" s="293" t="str">
        <f>VLOOKUP($F13,УЧАСТНИКИ!$A$2:$K$118,3,FALSE)</f>
        <v>ДАУТОВ ТИМУР</v>
      </c>
      <c r="C13" s="108">
        <f>VLOOKUP($F13,УЧАСТНИКИ!$A$2:$K$118,4,FALSE)</f>
        <v>1999</v>
      </c>
      <c r="D13" s="230" t="str">
        <f>VLOOKUP($F13,УЧАСТНИКИ!$A$2:$K$118,5,FALSE)</f>
        <v>КАЗАНЬ</v>
      </c>
      <c r="E13" s="230" t="str">
        <f>VLOOKUP($F13,УЧАСТНИКИ!$A$2:$K$118,11,FALSE)</f>
        <v>КДЮСШ АВИАТОР</v>
      </c>
      <c r="F13" s="183">
        <v>3858</v>
      </c>
      <c r="G13" s="165" t="s">
        <v>677</v>
      </c>
      <c r="H13" s="47"/>
      <c r="I13" s="47"/>
      <c r="J13" s="47"/>
      <c r="K13" s="48"/>
      <c r="L13" s="108" t="str">
        <f>VLOOKUP($F13,УЧАСТНИКИ!$A$2:$K$232,9,FALSE)</f>
        <v>Л</v>
      </c>
      <c r="M13" s="6" t="s">
        <v>20</v>
      </c>
    </row>
    <row r="14" spans="1:13" ht="20.100000000000001" customHeight="1" x14ac:dyDescent="0.2">
      <c r="A14" s="47" t="s">
        <v>21</v>
      </c>
      <c r="B14" s="293" t="str">
        <f>VLOOKUP($F14,УЧАСТНИКИ!$A$2:$K$118,3,FALSE)</f>
        <v>ВАЗИЕВ РЕГИЛЬ</v>
      </c>
      <c r="C14" s="108">
        <f>VLOOKUP($F14,УЧАСТНИКИ!$A$2:$K$118,4,FALSE)</f>
        <v>1991</v>
      </c>
      <c r="D14" s="230" t="str">
        <f>VLOOKUP($F14,УЧАСТНИКИ!$A$2:$K$118,5,FALSE)</f>
        <v>КАЗАНЬ</v>
      </c>
      <c r="E14" s="230" t="str">
        <f>VLOOKUP($F14,УЧАСТНИКИ!$A$2:$K$118,11,FALSE)</f>
        <v>СДЮСШОР ЛА</v>
      </c>
      <c r="F14" s="183">
        <v>62</v>
      </c>
      <c r="G14" s="165" t="s">
        <v>667</v>
      </c>
      <c r="H14" s="47"/>
      <c r="I14" s="47"/>
      <c r="J14" s="47"/>
      <c r="K14" s="274"/>
      <c r="L14" s="108">
        <f>VLOOKUP($F14,УЧАСТНИКИ!$A$2:$K$232,9,FALSE)</f>
        <v>3</v>
      </c>
      <c r="M14" s="6" t="s">
        <v>21</v>
      </c>
    </row>
    <row r="15" spans="1:13" ht="20.100000000000001" hidden="1" customHeight="1" x14ac:dyDescent="0.2">
      <c r="A15" s="47" t="s">
        <v>22</v>
      </c>
      <c r="B15" s="293" t="e">
        <f>VLOOKUP($F15,УЧАСТНИКИ!$A$2:$K$118,3,FALSE)</f>
        <v>#N/A</v>
      </c>
      <c r="C15" s="108" t="e">
        <f>VLOOKUP($F15,УЧАСТНИКИ!$A$2:$K$118,4,FALSE)</f>
        <v>#N/A</v>
      </c>
      <c r="D15" s="230" t="e">
        <f>VLOOKUP($F15,УЧАСТНИКИ!$A$2:$K$118,5,FALSE)</f>
        <v>#N/A</v>
      </c>
      <c r="E15" s="230" t="e">
        <f>VLOOKUP($F15,УЧАСТНИКИ!$A$2:$K$118,11,FALSE)</f>
        <v>#N/A</v>
      </c>
      <c r="F15" s="240"/>
      <c r="G15" s="165"/>
      <c r="H15" s="47"/>
      <c r="I15" s="47"/>
      <c r="J15" s="47"/>
      <c r="K15" s="15"/>
      <c r="L15" s="108" t="e">
        <f>VLOOKUP($F15,УЧАСТНИКИ!$A$2:$K$232,9,FALSE)</f>
        <v>#N/A</v>
      </c>
      <c r="M15" s="6" t="s">
        <v>17</v>
      </c>
    </row>
    <row r="16" spans="1:13" ht="20.100000000000001" hidden="1" customHeight="1" x14ac:dyDescent="0.2">
      <c r="A16" s="47" t="s">
        <v>23</v>
      </c>
      <c r="B16" s="293" t="e">
        <f>VLOOKUP($F16,УЧАСТНИКИ!$A$2:$K$118,3,FALSE)</f>
        <v>#N/A</v>
      </c>
      <c r="C16" s="108" t="e">
        <f>VLOOKUP($F16,УЧАСТНИКИ!$A$2:$K$118,4,FALSE)</f>
        <v>#N/A</v>
      </c>
      <c r="D16" s="230" t="e">
        <f>VLOOKUP($F16,УЧАСТНИКИ!$A$2:$K$118,5,FALSE)</f>
        <v>#N/A</v>
      </c>
      <c r="E16" s="230" t="e">
        <f>VLOOKUP($F16,УЧАСТНИКИ!$A$2:$K$118,11,FALSE)</f>
        <v>#N/A</v>
      </c>
      <c r="F16" s="183"/>
      <c r="G16" s="165"/>
      <c r="H16" s="47"/>
      <c r="I16" s="47"/>
      <c r="J16" s="47"/>
      <c r="K16" s="48"/>
      <c r="L16" s="108" t="e">
        <f>VLOOKUP($F16,УЧАСТНИКИ!$A$2:$K$232,9,FALSE)</f>
        <v>#N/A</v>
      </c>
      <c r="M16" s="6" t="s">
        <v>18</v>
      </c>
    </row>
    <row r="17" spans="1:13" ht="20.100000000000001" hidden="1" customHeight="1" x14ac:dyDescent="0.2">
      <c r="A17" s="47" t="s">
        <v>46</v>
      </c>
      <c r="B17" s="293" t="e">
        <f>VLOOKUP($F17,УЧАСТНИКИ!$A$2:$K$118,3,FALSE)</f>
        <v>#N/A</v>
      </c>
      <c r="C17" s="108" t="e">
        <f>VLOOKUP($F17,УЧАСТНИКИ!$A$2:$K$118,4,FALSE)</f>
        <v>#N/A</v>
      </c>
      <c r="D17" s="230" t="e">
        <f>VLOOKUP($F17,УЧАСТНИКИ!$A$2:$K$118,5,FALSE)</f>
        <v>#N/A</v>
      </c>
      <c r="E17" s="230" t="e">
        <f>VLOOKUP($F17,УЧАСТНИКИ!$A$2:$K$118,11,FALSE)</f>
        <v>#N/A</v>
      </c>
      <c r="F17" s="183"/>
      <c r="G17" s="165"/>
      <c r="H17" s="47"/>
      <c r="I17" s="47"/>
      <c r="J17" s="47"/>
      <c r="K17" s="48"/>
      <c r="L17" s="108" t="e">
        <f>VLOOKUP($F17,УЧАСТНИКИ!$A$2:$K$232,9,FALSE)</f>
        <v>#N/A</v>
      </c>
      <c r="M17" s="6" t="s">
        <v>19</v>
      </c>
    </row>
    <row r="18" spans="1:13" ht="15.75" customHeight="1" x14ac:dyDescent="0.25">
      <c r="A18" s="15"/>
      <c r="B18" s="277" t="s">
        <v>40</v>
      </c>
      <c r="C18" s="1"/>
      <c r="D18" s="18"/>
      <c r="E18" s="18"/>
      <c r="F18" s="15"/>
      <c r="G18" s="167"/>
      <c r="H18" s="15"/>
      <c r="I18" s="15"/>
      <c r="J18" s="15"/>
      <c r="K18" s="15"/>
      <c r="L18" s="17"/>
      <c r="M18" s="8"/>
    </row>
    <row r="19" spans="1:13" ht="15.75" customHeight="1" x14ac:dyDescent="0.25">
      <c r="A19" s="15"/>
      <c r="B19" s="277" t="s">
        <v>33</v>
      </c>
      <c r="D19" s="18"/>
      <c r="E19" s="18"/>
      <c r="F19" s="15"/>
      <c r="G19" s="167"/>
      <c r="H19" s="15"/>
      <c r="I19" s="15"/>
      <c r="J19" s="15"/>
      <c r="K19" s="15"/>
      <c r="L19" s="17"/>
    </row>
    <row r="20" spans="1:13" ht="15.75" customHeight="1" x14ac:dyDescent="0.25">
      <c r="A20" s="15"/>
      <c r="B20" s="433" t="s">
        <v>34</v>
      </c>
      <c r="C20" s="433"/>
      <c r="D20" s="18"/>
      <c r="E20" s="18"/>
      <c r="F20" s="15"/>
      <c r="G20" s="167"/>
      <c r="H20" s="15"/>
      <c r="I20" s="15"/>
      <c r="J20" s="15"/>
      <c r="K20" s="15"/>
      <c r="L20" s="17"/>
    </row>
    <row r="21" spans="1:13" ht="15.75" customHeight="1" x14ac:dyDescent="0.2">
      <c r="A21" s="15"/>
      <c r="B21" s="19"/>
      <c r="C21" s="17"/>
      <c r="D21" s="18"/>
      <c r="E21" s="18"/>
      <c r="F21" s="15"/>
      <c r="G21" s="167"/>
      <c r="H21" s="15"/>
      <c r="I21" s="15"/>
      <c r="J21" s="15"/>
      <c r="K21" s="15"/>
      <c r="L21" s="17"/>
    </row>
    <row r="22" spans="1:13" ht="15.75" customHeight="1" x14ac:dyDescent="0.2">
      <c r="A22" s="15"/>
      <c r="B22" s="19"/>
      <c r="C22" s="17"/>
      <c r="D22" s="18"/>
      <c r="E22" s="18"/>
      <c r="F22" s="15"/>
      <c r="G22" s="167"/>
      <c r="H22" s="15"/>
      <c r="I22" s="15"/>
      <c r="J22" s="15"/>
      <c r="K22" s="15"/>
      <c r="L22" s="17"/>
    </row>
    <row r="23" spans="1:13" ht="15.75" customHeight="1" x14ac:dyDescent="0.2">
      <c r="A23" s="15"/>
      <c r="B23" s="19"/>
      <c r="C23" s="17"/>
      <c r="D23" s="18"/>
      <c r="E23" s="18"/>
      <c r="F23" s="15"/>
      <c r="G23" s="167"/>
      <c r="H23" s="15"/>
      <c r="I23" s="15"/>
      <c r="J23" s="15"/>
      <c r="K23" s="15"/>
      <c r="L23" s="17"/>
    </row>
    <row r="24" spans="1:13" ht="15.75" customHeight="1" x14ac:dyDescent="0.2">
      <c r="A24" s="15"/>
      <c r="B24" s="19"/>
      <c r="C24" s="17"/>
      <c r="D24" s="18"/>
      <c r="E24" s="18"/>
      <c r="F24" s="15"/>
      <c r="G24" s="167"/>
      <c r="H24" s="15"/>
      <c r="I24" s="15"/>
      <c r="J24" s="15"/>
      <c r="K24" s="15"/>
      <c r="L24" s="17"/>
    </row>
    <row r="25" spans="1:13" ht="15.75" customHeight="1" x14ac:dyDescent="0.2">
      <c r="A25" s="13"/>
      <c r="B25" s="14"/>
      <c r="C25" s="13"/>
      <c r="D25" s="13"/>
      <c r="E25" s="13"/>
      <c r="F25" s="13"/>
      <c r="G25" s="166"/>
      <c r="H25" s="13"/>
      <c r="I25" s="13"/>
      <c r="J25" s="13"/>
      <c r="K25" s="13"/>
      <c r="L25" s="13"/>
    </row>
    <row r="26" spans="1:13" ht="15.75" customHeight="1" x14ac:dyDescent="0.2">
      <c r="A26" s="15"/>
      <c r="B26" s="16"/>
      <c r="C26" s="17"/>
      <c r="D26" s="18"/>
      <c r="E26" s="18"/>
      <c r="F26" s="15"/>
      <c r="G26" s="167"/>
      <c r="H26" s="15"/>
      <c r="I26" s="15"/>
      <c r="J26" s="15"/>
      <c r="K26" s="15"/>
      <c r="L26" s="17"/>
    </row>
    <row r="27" spans="1:13" ht="15.75" customHeight="1" x14ac:dyDescent="0.2">
      <c r="A27" s="15"/>
      <c r="B27" s="16"/>
      <c r="C27" s="17"/>
      <c r="D27" s="18"/>
      <c r="E27" s="18"/>
      <c r="F27" s="15"/>
      <c r="G27" s="167"/>
      <c r="H27" s="15"/>
      <c r="I27" s="15"/>
      <c r="J27" s="15"/>
      <c r="K27" s="15"/>
      <c r="L27" s="17"/>
    </row>
    <row r="28" spans="1:13" ht="15.75" customHeight="1" x14ac:dyDescent="0.2">
      <c r="A28" s="15"/>
      <c r="B28" s="16"/>
      <c r="C28" s="17"/>
      <c r="D28" s="18"/>
      <c r="E28" s="18"/>
      <c r="F28" s="15"/>
      <c r="G28" s="167"/>
      <c r="H28" s="15"/>
      <c r="I28" s="15"/>
      <c r="J28" s="15"/>
      <c r="K28" s="15"/>
      <c r="L28" s="17"/>
    </row>
    <row r="29" spans="1:13" ht="15.75" customHeight="1" x14ac:dyDescent="0.2">
      <c r="A29" s="15"/>
      <c r="B29" s="16"/>
      <c r="C29" s="17"/>
      <c r="D29" s="18"/>
      <c r="E29" s="18"/>
      <c r="F29" s="15"/>
      <c r="G29" s="167"/>
      <c r="H29" s="15"/>
      <c r="I29" s="15"/>
      <c r="J29" s="15"/>
      <c r="K29" s="15"/>
      <c r="L29" s="17"/>
    </row>
    <row r="30" spans="1:13" ht="15.75" customHeight="1" x14ac:dyDescent="0.2">
      <c r="A30" s="15"/>
      <c r="B30" s="16"/>
      <c r="C30" s="17"/>
      <c r="D30" s="18"/>
      <c r="E30" s="18"/>
      <c r="F30" s="15"/>
      <c r="G30" s="167"/>
      <c r="H30" s="15"/>
      <c r="I30" s="15"/>
      <c r="J30" s="15"/>
      <c r="K30" s="15"/>
      <c r="L30" s="17"/>
    </row>
    <row r="31" spans="1:13" ht="15.75" customHeight="1" x14ac:dyDescent="0.2">
      <c r="A31" s="15"/>
      <c r="B31" s="16"/>
      <c r="C31" s="17"/>
      <c r="D31" s="18"/>
      <c r="E31" s="18"/>
      <c r="F31" s="15"/>
      <c r="G31" s="167"/>
      <c r="H31" s="15"/>
      <c r="I31" s="15"/>
      <c r="J31" s="15"/>
      <c r="K31" s="15"/>
      <c r="L31" s="17"/>
    </row>
    <row r="32" spans="1:13" ht="15.75" customHeight="1" x14ac:dyDescent="0.2">
      <c r="A32" s="15"/>
      <c r="B32" s="16"/>
      <c r="C32" s="17"/>
      <c r="D32" s="18"/>
      <c r="E32" s="18"/>
      <c r="F32" s="15"/>
      <c r="G32" s="167"/>
      <c r="H32" s="15"/>
      <c r="I32" s="15"/>
      <c r="J32" s="15"/>
      <c r="K32" s="15"/>
      <c r="L32" s="17"/>
    </row>
    <row r="33" spans="1:12" ht="15.75" customHeight="1" x14ac:dyDescent="0.2">
      <c r="A33" s="15"/>
      <c r="B33" s="16"/>
      <c r="C33" s="17"/>
      <c r="D33" s="18"/>
      <c r="E33" s="18"/>
      <c r="F33" s="15"/>
      <c r="G33" s="167"/>
      <c r="H33" s="15"/>
      <c r="I33" s="15"/>
      <c r="J33" s="15"/>
      <c r="K33" s="15"/>
      <c r="L33" s="17"/>
    </row>
    <row r="34" spans="1:12" x14ac:dyDescent="0.2">
      <c r="A34" s="8"/>
      <c r="B34" s="8"/>
      <c r="C34" s="8"/>
      <c r="D34" s="8"/>
      <c r="E34" s="8"/>
      <c r="F34" s="8"/>
      <c r="G34" s="168"/>
      <c r="H34" s="8"/>
      <c r="I34" s="8"/>
      <c r="J34" s="8"/>
      <c r="K34" s="8"/>
      <c r="L34" s="8"/>
    </row>
    <row r="35" spans="1:12" x14ac:dyDescent="0.2">
      <c r="A35" s="8"/>
      <c r="B35" s="8"/>
      <c r="C35" s="8"/>
      <c r="D35" s="8"/>
      <c r="E35" s="8"/>
      <c r="F35" s="8"/>
      <c r="G35" s="168"/>
      <c r="H35" s="8"/>
      <c r="I35" s="8"/>
      <c r="J35" s="8"/>
      <c r="K35" s="8"/>
      <c r="L35" s="8"/>
    </row>
    <row r="36" spans="1:12" x14ac:dyDescent="0.2">
      <c r="A36" s="8"/>
      <c r="B36" s="8"/>
      <c r="C36" s="8"/>
      <c r="D36" s="8"/>
      <c r="E36" s="8"/>
      <c r="F36" s="8"/>
      <c r="G36" s="168"/>
      <c r="H36" s="8"/>
      <c r="I36" s="8"/>
      <c r="J36" s="8"/>
      <c r="K36" s="8"/>
      <c r="L36" s="8"/>
    </row>
    <row r="37" spans="1:12" x14ac:dyDescent="0.2">
      <c r="A37" s="8"/>
      <c r="B37" s="8"/>
      <c r="C37" s="8"/>
      <c r="D37" s="8"/>
      <c r="E37" s="8"/>
      <c r="F37" s="8"/>
      <c r="G37" s="168"/>
      <c r="H37" s="8"/>
      <c r="I37" s="8"/>
      <c r="J37" s="8"/>
      <c r="K37" s="8"/>
      <c r="L37" s="8"/>
    </row>
    <row r="38" spans="1:12" x14ac:dyDescent="0.2">
      <c r="A38" s="8"/>
      <c r="B38" s="8"/>
      <c r="C38" s="8"/>
      <c r="D38" s="8"/>
      <c r="E38" s="8"/>
      <c r="F38" s="8"/>
      <c r="G38" s="168"/>
      <c r="H38" s="8"/>
      <c r="I38" s="8"/>
      <c r="J38" s="8"/>
      <c r="K38" s="8"/>
      <c r="L38" s="8"/>
    </row>
    <row r="39" spans="1:12" x14ac:dyDescent="0.2">
      <c r="A39" s="8"/>
      <c r="B39" s="8"/>
      <c r="C39" s="8"/>
      <c r="D39" s="8"/>
      <c r="E39" s="8"/>
      <c r="F39" s="8"/>
      <c r="G39" s="168"/>
      <c r="H39" s="8"/>
      <c r="I39" s="8"/>
      <c r="J39" s="8"/>
      <c r="K39" s="8"/>
      <c r="L39" s="8"/>
    </row>
    <row r="40" spans="1:12" x14ac:dyDescent="0.2">
      <c r="A40" s="8"/>
      <c r="B40" s="8"/>
      <c r="C40" s="8"/>
      <c r="D40" s="8"/>
      <c r="E40" s="8"/>
      <c r="F40" s="8"/>
      <c r="G40" s="168"/>
      <c r="H40" s="8"/>
      <c r="I40" s="8"/>
      <c r="J40" s="8"/>
      <c r="K40" s="8"/>
      <c r="L40" s="8"/>
    </row>
    <row r="41" spans="1:12" x14ac:dyDescent="0.2">
      <c r="A41" s="8"/>
      <c r="B41" s="8"/>
      <c r="C41" s="8"/>
      <c r="D41" s="8"/>
      <c r="E41" s="8"/>
      <c r="F41" s="8"/>
      <c r="G41" s="168"/>
      <c r="H41" s="8"/>
      <c r="I41" s="8"/>
      <c r="J41" s="8"/>
      <c r="K41" s="8"/>
      <c r="L41" s="8"/>
    </row>
    <row r="42" spans="1:12" x14ac:dyDescent="0.2">
      <c r="A42" s="8"/>
      <c r="B42" s="8"/>
      <c r="C42" s="8"/>
      <c r="D42" s="8"/>
      <c r="E42" s="8"/>
      <c r="F42" s="8"/>
      <c r="G42" s="168"/>
      <c r="H42" s="8"/>
      <c r="I42" s="8"/>
      <c r="J42" s="8"/>
      <c r="K42" s="8"/>
      <c r="L42" s="8"/>
    </row>
    <row r="43" spans="1:12" x14ac:dyDescent="0.2">
      <c r="A43" s="8"/>
      <c r="B43" s="8"/>
      <c r="C43" s="8"/>
      <c r="D43" s="8"/>
      <c r="E43" s="8"/>
      <c r="F43" s="8"/>
      <c r="G43" s="168"/>
      <c r="H43" s="8"/>
      <c r="I43" s="8"/>
      <c r="J43" s="8"/>
      <c r="K43" s="8"/>
      <c r="L43" s="8"/>
    </row>
    <row r="44" spans="1:12" x14ac:dyDescent="0.2">
      <c r="A44" s="8"/>
      <c r="B44" s="8"/>
      <c r="C44" s="8"/>
      <c r="D44" s="8"/>
      <c r="E44" s="8"/>
      <c r="F44" s="8"/>
      <c r="G44" s="168"/>
      <c r="H44" s="8"/>
      <c r="I44" s="8"/>
      <c r="J44" s="8"/>
      <c r="K44" s="8"/>
      <c r="L44" s="8"/>
    </row>
    <row r="45" spans="1:12" x14ac:dyDescent="0.2">
      <c r="A45" s="8"/>
      <c r="B45" s="8"/>
      <c r="C45" s="8"/>
      <c r="D45" s="8"/>
      <c r="E45" s="8"/>
      <c r="F45" s="8"/>
      <c r="G45" s="168"/>
      <c r="H45" s="8"/>
      <c r="I45" s="8"/>
      <c r="J45" s="8"/>
      <c r="K45" s="8"/>
      <c r="L45" s="8"/>
    </row>
    <row r="46" spans="1:12" x14ac:dyDescent="0.2">
      <c r="A46" s="8"/>
      <c r="B46" s="8"/>
      <c r="C46" s="8"/>
      <c r="D46" s="8"/>
      <c r="E46" s="8"/>
      <c r="F46" s="8"/>
      <c r="G46" s="168"/>
      <c r="H46" s="8"/>
      <c r="I46" s="8"/>
      <c r="J46" s="8"/>
      <c r="K46" s="8"/>
      <c r="L46" s="8"/>
    </row>
    <row r="47" spans="1:12" x14ac:dyDescent="0.2">
      <c r="A47" s="8"/>
      <c r="B47" s="8"/>
      <c r="C47" s="8"/>
      <c r="D47" s="8"/>
      <c r="E47" s="8"/>
      <c r="F47" s="8"/>
      <c r="G47" s="168"/>
      <c r="H47" s="8"/>
      <c r="I47" s="8"/>
      <c r="J47" s="8"/>
      <c r="K47" s="8"/>
      <c r="L47" s="8"/>
    </row>
    <row r="48" spans="1:12" x14ac:dyDescent="0.2">
      <c r="A48" s="8"/>
      <c r="B48" s="8"/>
      <c r="C48" s="8"/>
      <c r="D48" s="8"/>
      <c r="E48" s="8"/>
      <c r="F48" s="8"/>
      <c r="G48" s="168"/>
      <c r="H48" s="8"/>
      <c r="I48" s="8"/>
      <c r="J48" s="8"/>
      <c r="K48" s="8"/>
      <c r="L48" s="8"/>
    </row>
    <row r="49" spans="1:12" x14ac:dyDescent="0.2">
      <c r="A49" s="8"/>
      <c r="B49" s="8"/>
      <c r="C49" s="8"/>
      <c r="D49" s="8"/>
      <c r="E49" s="8"/>
      <c r="F49" s="8"/>
      <c r="G49" s="168"/>
      <c r="H49" s="8"/>
      <c r="I49" s="8"/>
      <c r="J49" s="8"/>
      <c r="K49" s="8"/>
      <c r="L49" s="8"/>
    </row>
    <row r="50" spans="1:12" x14ac:dyDescent="0.2">
      <c r="A50" s="8"/>
      <c r="B50" s="8"/>
      <c r="C50" s="8"/>
      <c r="D50" s="8"/>
      <c r="E50" s="8"/>
      <c r="F50" s="8"/>
      <c r="G50" s="168"/>
      <c r="H50" s="8"/>
      <c r="I50" s="8"/>
      <c r="J50" s="8"/>
      <c r="K50" s="8"/>
      <c r="L50" s="8"/>
    </row>
    <row r="51" spans="1:12" x14ac:dyDescent="0.2">
      <c r="A51" s="8"/>
      <c r="B51" s="8"/>
      <c r="C51" s="8"/>
      <c r="D51" s="8"/>
      <c r="E51" s="8"/>
      <c r="F51" s="8"/>
      <c r="G51" s="168"/>
      <c r="H51" s="8"/>
      <c r="I51" s="8"/>
      <c r="J51" s="8"/>
      <c r="K51" s="8"/>
      <c r="L51" s="8"/>
    </row>
    <row r="52" spans="1:12" x14ac:dyDescent="0.2">
      <c r="A52" s="8"/>
      <c r="B52" s="8"/>
      <c r="C52" s="8"/>
      <c r="D52" s="8"/>
      <c r="E52" s="8"/>
      <c r="F52" s="8"/>
      <c r="G52" s="168"/>
      <c r="H52" s="8"/>
      <c r="I52" s="8"/>
      <c r="J52" s="8"/>
      <c r="K52" s="8"/>
      <c r="L52" s="8"/>
    </row>
    <row r="53" spans="1:12" x14ac:dyDescent="0.2">
      <c r="A53" s="8"/>
      <c r="B53" s="8"/>
      <c r="C53" s="8"/>
      <c r="D53" s="8"/>
      <c r="E53" s="8"/>
      <c r="F53" s="8"/>
      <c r="G53" s="168"/>
      <c r="H53" s="8"/>
      <c r="I53" s="8"/>
      <c r="J53" s="8"/>
      <c r="K53" s="8"/>
      <c r="L53" s="8"/>
    </row>
    <row r="54" spans="1:12" x14ac:dyDescent="0.2">
      <c r="A54" s="8"/>
      <c r="B54" s="8"/>
      <c r="C54" s="8"/>
      <c r="D54" s="8"/>
      <c r="E54" s="8"/>
      <c r="F54" s="8"/>
      <c r="G54" s="168"/>
      <c r="H54" s="8"/>
      <c r="I54" s="8"/>
      <c r="J54" s="8"/>
      <c r="K54" s="8"/>
      <c r="L54" s="8"/>
    </row>
    <row r="55" spans="1:12" x14ac:dyDescent="0.2">
      <c r="A55" s="8"/>
      <c r="B55" s="8"/>
      <c r="C55" s="8"/>
      <c r="D55" s="8"/>
      <c r="E55" s="8"/>
      <c r="F55" s="8"/>
      <c r="G55" s="168"/>
      <c r="H55" s="8"/>
      <c r="I55" s="8"/>
      <c r="J55" s="8"/>
      <c r="K55" s="8"/>
      <c r="L55" s="8"/>
    </row>
    <row r="56" spans="1:12" x14ac:dyDescent="0.2">
      <c r="A56" s="8"/>
      <c r="B56" s="8"/>
      <c r="C56" s="8"/>
      <c r="D56" s="8"/>
      <c r="E56" s="8"/>
      <c r="F56" s="8"/>
      <c r="G56" s="168"/>
      <c r="H56" s="8"/>
      <c r="I56" s="8"/>
      <c r="J56" s="8"/>
      <c r="K56" s="8"/>
      <c r="L56" s="8"/>
    </row>
    <row r="57" spans="1:12" x14ac:dyDescent="0.2">
      <c r="A57" s="8"/>
      <c r="B57" s="8"/>
      <c r="C57" s="8"/>
      <c r="D57" s="8"/>
      <c r="E57" s="8"/>
      <c r="F57" s="8"/>
      <c r="G57" s="168"/>
      <c r="H57" s="8"/>
      <c r="I57" s="8"/>
      <c r="J57" s="8"/>
      <c r="K57" s="8"/>
      <c r="L57" s="8"/>
    </row>
    <row r="58" spans="1:12" x14ac:dyDescent="0.2">
      <c r="A58" s="8"/>
      <c r="B58" s="8"/>
      <c r="C58" s="8"/>
      <c r="D58" s="8"/>
      <c r="E58" s="8"/>
      <c r="F58" s="8"/>
      <c r="G58" s="168"/>
      <c r="H58" s="8"/>
      <c r="I58" s="8"/>
      <c r="J58" s="8"/>
      <c r="K58" s="8"/>
      <c r="L58" s="8"/>
    </row>
    <row r="59" spans="1:12" x14ac:dyDescent="0.2">
      <c r="A59" s="8"/>
      <c r="B59" s="8"/>
      <c r="C59" s="8"/>
      <c r="D59" s="8"/>
      <c r="E59" s="8"/>
      <c r="F59" s="8"/>
      <c r="G59" s="168"/>
      <c r="H59" s="8"/>
      <c r="I59" s="8"/>
      <c r="J59" s="8"/>
      <c r="K59" s="8"/>
      <c r="L59" s="8"/>
    </row>
    <row r="60" spans="1:12" x14ac:dyDescent="0.2">
      <c r="A60" s="8"/>
      <c r="B60" s="8"/>
      <c r="C60" s="8"/>
      <c r="D60" s="8"/>
      <c r="E60" s="8"/>
      <c r="F60" s="8"/>
      <c r="G60" s="168"/>
      <c r="H60" s="8"/>
      <c r="I60" s="8"/>
      <c r="J60" s="8"/>
      <c r="K60" s="8"/>
      <c r="L60" s="8"/>
    </row>
  </sheetData>
  <sortState ref="B10:M14">
    <sortCondition ref="M10"/>
  </sortState>
  <mergeCells count="6">
    <mergeCell ref="B20:C20"/>
    <mergeCell ref="A1:L1"/>
    <mergeCell ref="A2:L2"/>
    <mergeCell ref="A3:J3"/>
    <mergeCell ref="A6:B6"/>
    <mergeCell ref="B9:C9"/>
  </mergeCells>
  <printOptions horizontalCentered="1"/>
  <pageMargins left="0" right="0" top="0.43307086614173229" bottom="0.23622047244094491" header="0.27559055118110237" footer="0.27559055118110237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U45"/>
  <sheetViews>
    <sheetView view="pageBreakPreview" zoomScaleNormal="90" zoomScaleSheetLayoutView="100" workbookViewId="0">
      <selection activeCell="K19" sqref="K19"/>
    </sheetView>
  </sheetViews>
  <sheetFormatPr defaultRowHeight="12.75" outlineLevelCol="1" x14ac:dyDescent="0.2"/>
  <cols>
    <col min="1" max="1" width="5.85546875" style="153" customWidth="1"/>
    <col min="2" max="2" width="25.28515625" style="144" customWidth="1"/>
    <col min="3" max="3" width="9" style="142" bestFit="1" customWidth="1"/>
    <col min="4" max="4" width="6.85546875" style="142" bestFit="1" customWidth="1"/>
    <col min="5" max="5" width="19" style="144" bestFit="1" customWidth="1"/>
    <col min="6" max="6" width="21.85546875" style="144" bestFit="1" customWidth="1"/>
    <col min="7" max="7" width="9.140625" style="145" customWidth="1"/>
    <col min="8" max="8" width="9.5703125" style="205" customWidth="1"/>
    <col min="9" max="11" width="6.7109375" style="144" customWidth="1"/>
    <col min="12" max="12" width="31.7109375" style="144" customWidth="1"/>
    <col min="13" max="13" width="8" style="200" customWidth="1" outlineLevel="1"/>
    <col min="14" max="14" width="9.140625" style="54"/>
    <col min="15" max="21" width="9.140625" style="21"/>
    <col min="22" max="16384" width="9.140625" style="54"/>
  </cols>
  <sheetData>
    <row r="1" spans="1:21" x14ac:dyDescent="0.2">
      <c r="A1" s="439" t="str">
        <f>Name_1</f>
        <v xml:space="preserve"> 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O1" s="54"/>
      <c r="P1" s="54"/>
      <c r="Q1" s="54"/>
      <c r="R1" s="54"/>
      <c r="S1" s="54"/>
      <c r="T1" s="54"/>
      <c r="U1" s="54"/>
    </row>
    <row r="2" spans="1:21" x14ac:dyDescent="0.2">
      <c r="A2" s="439" t="str">
        <f>Name_2</f>
        <v>ЦЕНТР СПОРТИВНОЙ ПОДГОТОВКИ РЕСПУБЛИКИ ТАТАРСТАН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O2" s="54"/>
      <c r="P2" s="54"/>
      <c r="Q2" s="54"/>
      <c r="R2" s="54"/>
      <c r="S2" s="54"/>
      <c r="T2" s="54"/>
      <c r="U2" s="54"/>
    </row>
    <row r="3" spans="1:21" x14ac:dyDescent="0.2">
      <c r="A3" s="439" t="str">
        <f>Name_3</f>
        <v xml:space="preserve"> 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O3" s="54"/>
      <c r="P3" s="54"/>
      <c r="Q3" s="54"/>
      <c r="R3" s="54"/>
      <c r="S3" s="54"/>
      <c r="T3" s="54"/>
      <c r="U3" s="54"/>
    </row>
    <row r="4" spans="1:21" ht="25.5" customHeight="1" x14ac:dyDescent="0.2">
      <c r="A4" s="441" t="str">
        <f>Name_4</f>
        <v>ЛИЧНО-КОМАНДНЫЙ ЧЕМПИОНАТ РЕСПУБЛИКИ ТАТАРСТАН ПО ЛЕГКОЙ АТЛЕТИКЕ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O4" s="54"/>
      <c r="P4" s="54"/>
      <c r="Q4" s="54"/>
      <c r="R4" s="54"/>
      <c r="S4" s="54"/>
      <c r="T4" s="54"/>
      <c r="U4" s="54"/>
    </row>
    <row r="5" spans="1:21" x14ac:dyDescent="0.2">
      <c r="A5" s="279"/>
      <c r="B5" s="279"/>
      <c r="C5" s="279"/>
      <c r="D5" s="279"/>
      <c r="E5" s="279"/>
      <c r="F5" s="279"/>
      <c r="G5" s="204"/>
      <c r="H5" s="289"/>
      <c r="I5" s="279"/>
      <c r="J5" s="279"/>
      <c r="K5" s="279"/>
      <c r="L5" s="279"/>
      <c r="O5" s="54"/>
      <c r="P5" s="54"/>
      <c r="Q5" s="54"/>
      <c r="R5" s="54"/>
      <c r="S5" s="54"/>
      <c r="T5" s="54"/>
      <c r="U5" s="54"/>
    </row>
    <row r="6" spans="1:21" ht="12.75" customHeight="1" x14ac:dyDescent="0.2">
      <c r="A6" s="440" t="s">
        <v>8</v>
      </c>
      <c r="B6" s="440"/>
      <c r="C6" s="440"/>
      <c r="D6" s="440"/>
      <c r="E6" s="440"/>
      <c r="F6" s="440"/>
      <c r="G6" s="440"/>
      <c r="H6" s="440"/>
      <c r="I6" s="440"/>
      <c r="J6" s="440"/>
      <c r="K6" s="440"/>
      <c r="L6" s="440"/>
      <c r="O6" s="54"/>
      <c r="P6" s="54"/>
      <c r="Q6" s="54"/>
      <c r="R6" s="54"/>
      <c r="S6" s="54"/>
      <c r="T6" s="54"/>
      <c r="U6" s="54"/>
    </row>
    <row r="7" spans="1:21" ht="12.75" customHeight="1" x14ac:dyDescent="0.2">
      <c r="D7" s="143"/>
      <c r="E7" s="89"/>
      <c r="L7" s="146"/>
      <c r="O7" s="54"/>
      <c r="P7" s="54"/>
      <c r="Q7" s="54"/>
      <c r="R7" s="54"/>
      <c r="S7" s="54"/>
      <c r="T7" s="54"/>
      <c r="U7" s="54"/>
    </row>
    <row r="8" spans="1:21" ht="12.75" customHeight="1" x14ac:dyDescent="0.2">
      <c r="A8" s="442" t="s">
        <v>44</v>
      </c>
      <c r="B8" s="442"/>
      <c r="E8" s="147" t="s">
        <v>30</v>
      </c>
      <c r="F8" s="62" t="str">
        <f>d_2</f>
        <v>07 ИЮЛЯ 2017г.</v>
      </c>
      <c r="G8" s="205"/>
      <c r="H8" s="138"/>
      <c r="I8" s="139" t="s">
        <v>63</v>
      </c>
      <c r="J8" s="139"/>
      <c r="K8" s="275"/>
      <c r="L8" s="60"/>
      <c r="O8" s="54"/>
      <c r="P8" s="54"/>
      <c r="Q8" s="54"/>
      <c r="R8" s="54"/>
      <c r="S8" s="54"/>
      <c r="T8" s="54"/>
      <c r="U8" s="54"/>
    </row>
    <row r="9" spans="1:21" ht="12.75" customHeight="1" x14ac:dyDescent="0.2">
      <c r="A9" s="61"/>
      <c r="E9" s="148" t="s">
        <v>106</v>
      </c>
      <c r="F9" s="140" t="str">
        <f>d_2</f>
        <v>07 ИЮЛЯ 2017г.</v>
      </c>
      <c r="G9" s="205"/>
      <c r="H9" s="443" t="str">
        <f>d_5</f>
        <v>г. Казань, Футбольно-легкоатлетический манеж</v>
      </c>
      <c r="I9" s="443"/>
      <c r="J9" s="443"/>
      <c r="K9" s="443"/>
      <c r="L9" s="443"/>
      <c r="O9" s="54"/>
      <c r="P9" s="54"/>
      <c r="Q9" s="54"/>
      <c r="R9" s="54"/>
      <c r="S9" s="54"/>
      <c r="T9" s="54"/>
      <c r="U9" s="54"/>
    </row>
    <row r="10" spans="1:21" ht="24" x14ac:dyDescent="0.2">
      <c r="A10" s="282" t="s">
        <v>101</v>
      </c>
      <c r="B10" s="283" t="s">
        <v>31</v>
      </c>
      <c r="C10" s="283" t="s">
        <v>32</v>
      </c>
      <c r="D10" s="283" t="s">
        <v>2</v>
      </c>
      <c r="E10" s="283" t="s">
        <v>52</v>
      </c>
      <c r="F10" s="283" t="s">
        <v>60</v>
      </c>
      <c r="G10" s="294" t="s">
        <v>3</v>
      </c>
      <c r="H10" s="290" t="s">
        <v>4</v>
      </c>
      <c r="I10" s="283" t="s">
        <v>5</v>
      </c>
      <c r="J10" s="283" t="s">
        <v>124</v>
      </c>
      <c r="K10" s="283" t="s">
        <v>6</v>
      </c>
      <c r="L10" s="284" t="s">
        <v>7</v>
      </c>
      <c r="O10" s="54"/>
      <c r="P10" s="54"/>
      <c r="Q10" s="54"/>
      <c r="R10" s="54"/>
      <c r="S10" s="54"/>
      <c r="T10" s="54"/>
      <c r="U10" s="54"/>
    </row>
    <row r="11" spans="1:21" ht="15" customHeight="1" x14ac:dyDescent="0.2">
      <c r="A11" s="67"/>
      <c r="B11" s="438" t="str">
        <f>Name_7</f>
        <v>МУЖЧИНЫ 2001г.р. и старше</v>
      </c>
      <c r="C11" s="438"/>
      <c r="D11" s="67"/>
      <c r="E11" s="67"/>
      <c r="F11" s="67"/>
      <c r="G11" s="160"/>
      <c r="H11" s="149"/>
      <c r="I11" s="67"/>
      <c r="J11" s="67"/>
      <c r="K11" s="67"/>
      <c r="L11" s="69"/>
      <c r="O11" s="54"/>
      <c r="P11" s="54"/>
      <c r="Q11" s="54"/>
      <c r="R11" s="54"/>
      <c r="S11" s="54"/>
      <c r="T11" s="54"/>
      <c r="U11" s="54"/>
    </row>
    <row r="12" spans="1:21" ht="17.100000000000001" customHeight="1" x14ac:dyDescent="0.2">
      <c r="A12" s="150">
        <v>1</v>
      </c>
      <c r="B12" s="303" t="str">
        <f>VLOOKUP($M12,УЧАСТНИКИ!$A$2:$K$118,3,FALSE)</f>
        <v>АРАСЛАНОВ АРТЕМ</v>
      </c>
      <c r="C12" s="151">
        <f>VLOOKUP($M12,УЧАСТНИКИ!$A$2:$K$118,4,FALSE)</f>
        <v>1994</v>
      </c>
      <c r="D12" s="151" t="str">
        <f>VLOOKUP($M12,УЧАСТНИКИ!$A$2:$K$118,8,FALSE)</f>
        <v>МС</v>
      </c>
      <c r="E12" s="262" t="str">
        <f>VLOOKUP($M12,УЧАСТНИКИ!$A$2:$K$118,5,FALSE)</f>
        <v>КАЗАНЬ</v>
      </c>
      <c r="F12" s="262" t="str">
        <f>VLOOKUP($M12,УЧАСТНИКИ!$A$2:$K$118,11,FALSE)</f>
        <v>ПГАФКСиТ, КДЮСШ АВИАТОР</v>
      </c>
      <c r="G12" s="160" t="s">
        <v>670</v>
      </c>
      <c r="H12" s="160">
        <v>21.93</v>
      </c>
      <c r="I12" s="152" t="s">
        <v>68</v>
      </c>
      <c r="J12" s="413" t="str">
        <f>VLOOKUP($M12,УЧАСТНИКИ!$A$1:$K$716,9,FALSE)</f>
        <v>Л</v>
      </c>
      <c r="K12" s="152"/>
      <c r="L12" s="304" t="str">
        <f>VLOOKUP($M12,УЧАСТНИКИ!$A$2:$K$118,10,FALSE)</f>
        <v>БОРОДОВИЦЫН СН, СЫРЦЕВ ВВ</v>
      </c>
      <c r="M12" s="240">
        <v>3853</v>
      </c>
      <c r="O12" s="54"/>
      <c r="P12" s="54"/>
      <c r="Q12" s="54"/>
      <c r="R12" s="54"/>
      <c r="S12" s="54"/>
      <c r="T12" s="54"/>
      <c r="U12" s="54"/>
    </row>
    <row r="13" spans="1:21" ht="17.100000000000001" customHeight="1" x14ac:dyDescent="0.2">
      <c r="A13" s="150">
        <v>2</v>
      </c>
      <c r="B13" s="303" t="str">
        <f>VLOOKUP($M13,УЧАСТНИКИ!$A$2:$K$118,3,FALSE)</f>
        <v>ВАЗИЕВ РЕГИЛЬ</v>
      </c>
      <c r="C13" s="151">
        <f>VLOOKUP($M13,УЧАСТНИКИ!$A$2:$K$118,4,FALSE)</f>
        <v>1991</v>
      </c>
      <c r="D13" s="151" t="str">
        <f>VLOOKUP($M13,УЧАСТНИКИ!$A$2:$K$118,8,FALSE)</f>
        <v>КМС</v>
      </c>
      <c r="E13" s="262" t="str">
        <f>VLOOKUP($M13,УЧАСТНИКИ!$A$2:$K$118,5,FALSE)</f>
        <v>КАЗАНЬ</v>
      </c>
      <c r="F13" s="262" t="str">
        <f>VLOOKUP($M13,УЧАСТНИКИ!$A$2:$K$118,11,FALSE)</f>
        <v>СДЮСШОР ЛА</v>
      </c>
      <c r="G13" s="160" t="s">
        <v>667</v>
      </c>
      <c r="H13" s="160">
        <v>22.34</v>
      </c>
      <c r="I13" s="152">
        <v>1</v>
      </c>
      <c r="J13" s="413">
        <f>VLOOKUP($M13,УЧАСТНИКИ!$A$1:$K$716,9,FALSE)</f>
        <v>3</v>
      </c>
      <c r="K13" s="152">
        <v>20</v>
      </c>
      <c r="L13" s="304" t="str">
        <f>VLOOKUP($M13,УЧАСТНИКИ!$A$2:$K$118,10,FALSE)</f>
        <v>БАРЫШНИКОВЫ АС ЛН</v>
      </c>
      <c r="M13" s="183">
        <v>62</v>
      </c>
      <c r="O13" s="54"/>
      <c r="P13" s="54"/>
      <c r="Q13" s="54"/>
      <c r="R13" s="54"/>
      <c r="S13" s="54"/>
      <c r="T13" s="54"/>
      <c r="U13" s="54"/>
    </row>
    <row r="14" spans="1:21" ht="17.100000000000001" customHeight="1" x14ac:dyDescent="0.2">
      <c r="A14" s="150">
        <v>3</v>
      </c>
      <c r="B14" s="303" t="str">
        <f>VLOOKUP($M14,УЧАСТНИКИ!$A$2:$K$118,3,FALSE)</f>
        <v>ДАУТОВ ТИМУР</v>
      </c>
      <c r="C14" s="151">
        <f>VLOOKUP($M14,УЧАСТНИКИ!$A$2:$K$118,4,FALSE)</f>
        <v>1999</v>
      </c>
      <c r="D14" s="151">
        <f>VLOOKUP($M14,УЧАСТНИКИ!$A$2:$K$118,8,FALSE)</f>
        <v>1</v>
      </c>
      <c r="E14" s="262" t="str">
        <f>VLOOKUP($M14,УЧАСТНИКИ!$A$2:$K$118,5,FALSE)</f>
        <v>КАЗАНЬ</v>
      </c>
      <c r="F14" s="262" t="str">
        <f>VLOOKUP($M14,УЧАСТНИКИ!$A$2:$K$118,11,FALSE)</f>
        <v>КДЮСШ АВИАТОР</v>
      </c>
      <c r="G14" s="160" t="s">
        <v>677</v>
      </c>
      <c r="H14" s="160">
        <v>22.64</v>
      </c>
      <c r="I14" s="152">
        <v>1</v>
      </c>
      <c r="J14" s="413" t="str">
        <f>VLOOKUP($M14,УЧАСТНИКИ!$A$1:$K$716,9,FALSE)</f>
        <v>Л</v>
      </c>
      <c r="K14" s="152"/>
      <c r="L14" s="304" t="str">
        <f>VLOOKUP($M14,УЧАСТНИКИ!$A$2:$K$118,10,FALSE)</f>
        <v>БОРОДОВИЦЫН СН</v>
      </c>
      <c r="M14" s="183">
        <v>3858</v>
      </c>
      <c r="O14" s="54"/>
      <c r="P14" s="54"/>
      <c r="Q14" s="54"/>
      <c r="R14" s="54"/>
      <c r="S14" s="54"/>
      <c r="T14" s="54"/>
      <c r="U14" s="54"/>
    </row>
    <row r="15" spans="1:21" ht="17.100000000000001" customHeight="1" x14ac:dyDescent="0.2">
      <c r="A15" s="150">
        <v>4</v>
      </c>
      <c r="B15" s="303" t="str">
        <f>VLOOKUP($M15,УЧАСТНИКИ!$A$2:$K$118,3,FALSE)</f>
        <v>ОСИПОВ ИВАН</v>
      </c>
      <c r="C15" s="151">
        <f>VLOOKUP($M15,УЧАСТНИКИ!$A$2:$K$118,4,FALSE)</f>
        <v>1994</v>
      </c>
      <c r="D15" s="151" t="str">
        <f>VLOOKUP($M15,УЧАСТНИКИ!$A$2:$K$118,8,FALSE)</f>
        <v>КМС</v>
      </c>
      <c r="E15" s="262" t="str">
        <f>VLOOKUP($M15,УЧАСТНИКИ!$A$2:$K$118,5,FALSE)</f>
        <v>КАЗАНЬ</v>
      </c>
      <c r="F15" s="262" t="str">
        <f>VLOOKUP($M15,УЧАСТНИКИ!$A$2:$K$118,11,FALSE)</f>
        <v>ДЮСШ ОЛИМП</v>
      </c>
      <c r="G15" s="160" t="s">
        <v>678</v>
      </c>
      <c r="H15" s="160">
        <v>22.74</v>
      </c>
      <c r="I15" s="152">
        <v>1</v>
      </c>
      <c r="J15" s="413" t="str">
        <f>VLOOKUP($M15,УЧАСТНИКИ!$A$1:$K$716,9,FALSE)</f>
        <v>Л</v>
      </c>
      <c r="K15" s="152"/>
      <c r="L15" s="304" t="str">
        <f>VLOOKUP($M15,УЧАСТНИКИ!$A$2:$K$118,10,FALSE)</f>
        <v>МОСТЯКОВ ДВ</v>
      </c>
      <c r="M15" s="183">
        <v>3866</v>
      </c>
      <c r="O15" s="54"/>
      <c r="P15" s="54"/>
      <c r="Q15" s="54"/>
      <c r="R15" s="54"/>
      <c r="S15" s="54"/>
      <c r="T15" s="54"/>
      <c r="U15" s="54"/>
    </row>
    <row r="16" spans="1:21" ht="17.100000000000001" customHeight="1" x14ac:dyDescent="0.2">
      <c r="A16" s="150">
        <v>5</v>
      </c>
      <c r="B16" s="303" t="str">
        <f>VLOOKUP($M16,УЧАСТНИКИ!$A$2:$K$118,3,FALSE)</f>
        <v>ГАЙНЕТДИНОВ НИЯЗ</v>
      </c>
      <c r="C16" s="151">
        <f>VLOOKUP($M16,УЧАСТНИКИ!$A$2:$K$118,4,FALSE)</f>
        <v>2000</v>
      </c>
      <c r="D16" s="151">
        <f>VLOOKUP($M16,УЧАСТНИКИ!$A$2:$K$118,8,FALSE)</f>
        <v>1</v>
      </c>
      <c r="E16" s="262" t="str">
        <f>VLOOKUP($M16,УЧАСТНИКИ!$A$2:$K$118,5,FALSE)</f>
        <v>КАЗАНЬ</v>
      </c>
      <c r="F16" s="262" t="str">
        <f>VLOOKUP($M16,УЧАСТНИКИ!$A$2:$K$118,11,FALSE)</f>
        <v>КДЮСШ АВИАТОР</v>
      </c>
      <c r="G16" s="160" t="s">
        <v>672</v>
      </c>
      <c r="H16" s="160">
        <v>23.6</v>
      </c>
      <c r="I16" s="152">
        <v>2</v>
      </c>
      <c r="J16" s="413" t="str">
        <f>VLOOKUP($M16,УЧАСТНИКИ!$A$1:$K$716,9,FALSE)</f>
        <v>Л</v>
      </c>
      <c r="K16" s="152"/>
      <c r="L16" s="304" t="str">
        <f>VLOOKUP($M16,УЧАСТНИКИ!$A$2:$K$118,10,FALSE)</f>
        <v>БОРОДОВИЦЫН СН</v>
      </c>
      <c r="M16" s="183">
        <v>3855</v>
      </c>
      <c r="O16" s="54"/>
      <c r="P16" s="54"/>
      <c r="Q16" s="54"/>
      <c r="R16" s="54"/>
      <c r="S16" s="54"/>
      <c r="T16" s="54"/>
      <c r="U16" s="54"/>
    </row>
    <row r="17" spans="1:21" ht="17.100000000000001" customHeight="1" x14ac:dyDescent="0.2">
      <c r="A17" s="150">
        <v>6</v>
      </c>
      <c r="B17" s="303" t="str">
        <f>VLOOKUP($M17,УЧАСТНИКИ!$A$2:$K$118,3,FALSE)</f>
        <v>ГОРДЕЕВ АЛЕКСАНДР</v>
      </c>
      <c r="C17" s="151">
        <f>VLOOKUP($M17,УЧАСТНИКИ!$A$2:$K$118,4,FALSE)</f>
        <v>2000</v>
      </c>
      <c r="D17" s="151">
        <f>VLOOKUP($M17,УЧАСТНИКИ!$A$2:$K$118,8,FALSE)</f>
        <v>1</v>
      </c>
      <c r="E17" s="262" t="str">
        <f>VLOOKUP($M17,УЧАСТНИКИ!$A$2:$K$118,5,FALSE)</f>
        <v>КАЗАНЬ</v>
      </c>
      <c r="F17" s="262" t="str">
        <f>VLOOKUP($M17,УЧАСТНИКИ!$A$2:$K$118,11,FALSE)</f>
        <v>СДЮСШОР ЛА</v>
      </c>
      <c r="G17" s="160" t="s">
        <v>671</v>
      </c>
      <c r="H17" s="160"/>
      <c r="I17" s="152">
        <v>2</v>
      </c>
      <c r="J17" s="413">
        <f>VLOOKUP($M17,УЧАСТНИКИ!$A$1:$K$716,9,FALSE)</f>
        <v>3</v>
      </c>
      <c r="K17" s="152">
        <v>17</v>
      </c>
      <c r="L17" s="304" t="str">
        <f>VLOOKUP($M17,УЧАСТНИКИ!$A$2:$K$118,10,FALSE)</f>
        <v>БАРЫШНИКОВЫ АС ЛН, ЮСУПОВА ОВ</v>
      </c>
      <c r="M17" s="183">
        <v>63</v>
      </c>
      <c r="O17" s="54"/>
      <c r="P17" s="54"/>
      <c r="Q17" s="54"/>
      <c r="R17" s="54"/>
      <c r="S17" s="54"/>
      <c r="T17" s="54"/>
      <c r="U17" s="54"/>
    </row>
    <row r="18" spans="1:21" ht="17.100000000000001" customHeight="1" x14ac:dyDescent="0.2">
      <c r="A18" s="150">
        <v>7</v>
      </c>
      <c r="B18" s="303" t="str">
        <f>VLOOKUP($M18,УЧАСТНИКИ!$A$2:$K$118,3,FALSE)</f>
        <v>ГАЗИЗОВ АЛЬБЕРТ</v>
      </c>
      <c r="C18" s="151">
        <f>VLOOKUP($M18,УЧАСТНИКИ!$A$2:$K$118,4,FALSE)</f>
        <v>1998</v>
      </c>
      <c r="D18" s="151" t="str">
        <f>VLOOKUP($M18,УЧАСТНИКИ!$A$2:$K$118,8,FALSE)</f>
        <v>-</v>
      </c>
      <c r="E18" s="262" t="str">
        <f>VLOOKUP($M18,УЧАСТНИКИ!$A$2:$K$118,5,FALSE)</f>
        <v>ЗЕЛЕНОДОЛЬСК</v>
      </c>
      <c r="F18" s="262" t="str">
        <f>VLOOKUP($M18,УЧАСТНИКИ!$A$2:$K$118,11,FALSE)</f>
        <v>-</v>
      </c>
      <c r="G18" s="160" t="s">
        <v>668</v>
      </c>
      <c r="H18" s="160"/>
      <c r="I18" s="152">
        <v>2</v>
      </c>
      <c r="J18" s="413" t="str">
        <f>VLOOKUP($M18,УЧАСТНИКИ!$A$1:$K$716,9,FALSE)</f>
        <v>Л</v>
      </c>
      <c r="K18" s="152"/>
      <c r="L18" s="304" t="str">
        <f>VLOOKUP($M18,УЧАСТНИКИ!$A$2:$K$118,10,FALSE)</f>
        <v>ГИБАДУЛЛИН РР, ПАВЛОВ ИЛ</v>
      </c>
      <c r="M18" s="183">
        <v>3562</v>
      </c>
      <c r="O18" s="54"/>
      <c r="P18" s="54"/>
      <c r="Q18" s="54"/>
      <c r="R18" s="54"/>
      <c r="S18" s="54"/>
      <c r="T18" s="54"/>
      <c r="U18" s="54"/>
    </row>
    <row r="19" spans="1:21" ht="17.100000000000001" customHeight="1" x14ac:dyDescent="0.2">
      <c r="A19" s="150">
        <v>8</v>
      </c>
      <c r="B19" s="303" t="str">
        <f>VLOOKUP($M19,УЧАСТНИКИ!$A$2:$K$118,3,FALSE)</f>
        <v>БАБАЕВ ШАКИР</v>
      </c>
      <c r="C19" s="151">
        <f>VLOOKUP($M19,УЧАСТНИКИ!$A$2:$K$118,4,FALSE)</f>
        <v>1998</v>
      </c>
      <c r="D19" s="151">
        <f>VLOOKUP($M19,УЧАСТНИКИ!$A$2:$K$118,8,FALSE)</f>
        <v>2</v>
      </c>
      <c r="E19" s="262" t="str">
        <f>VLOOKUP($M19,УЧАСТНИКИ!$A$2:$K$118,5,FALSE)</f>
        <v>КАЗАНЬ</v>
      </c>
      <c r="F19" s="262" t="str">
        <f>VLOOKUP($M19,УЧАСТНИКИ!$A$2:$K$118,11,FALSE)</f>
        <v>ПГАФКСиТ</v>
      </c>
      <c r="G19" s="160" t="s">
        <v>665</v>
      </c>
      <c r="H19" s="160"/>
      <c r="I19" s="152">
        <v>2</v>
      </c>
      <c r="J19" s="413" t="str">
        <f>VLOOKUP($M19,УЧАСТНИКИ!$A$1:$K$716,9,FALSE)</f>
        <v>Л</v>
      </c>
      <c r="K19" s="152"/>
      <c r="L19" s="304" t="str">
        <f>VLOOKUP($M19,УЧАСТНИКИ!$A$2:$K$118,10,FALSE)</f>
        <v>БОРОВИК СГ</v>
      </c>
      <c r="M19" s="183">
        <v>3574</v>
      </c>
      <c r="O19" s="54"/>
      <c r="P19" s="54"/>
      <c r="Q19" s="54"/>
      <c r="R19" s="54"/>
      <c r="S19" s="54"/>
      <c r="T19" s="54"/>
      <c r="U19" s="54"/>
    </row>
    <row r="20" spans="1:21" ht="17.100000000000001" customHeight="1" x14ac:dyDescent="0.2">
      <c r="A20" s="150">
        <v>9</v>
      </c>
      <c r="B20" s="303" t="str">
        <f>VLOOKUP($M20,УЧАСТНИКИ!$A$2:$K$118,3,FALSE)</f>
        <v>ФАТЫХОВ ИЛЬНАЗ</v>
      </c>
      <c r="C20" s="151">
        <f>VLOOKUP($M20,УЧАСТНИКИ!$A$2:$K$118,4,FALSE)</f>
        <v>1992</v>
      </c>
      <c r="D20" s="151" t="str">
        <f>VLOOKUP($M20,УЧАСТНИКИ!$A$2:$K$118,8,FALSE)</f>
        <v>КМС</v>
      </c>
      <c r="E20" s="262" t="str">
        <f>VLOOKUP($M20,УЧАСТНИКИ!$A$2:$K$118,5,FALSE)</f>
        <v>НАБ.ЧЕЛНЫ</v>
      </c>
      <c r="F20" s="262" t="str">
        <f>VLOOKUP($M20,УЧАСТНИКИ!$A$2:$K$118,11,FALSE)</f>
        <v>ЯР ЧАЛЛЫ</v>
      </c>
      <c r="G20" s="160" t="s">
        <v>665</v>
      </c>
      <c r="H20" s="160"/>
      <c r="I20" s="152">
        <v>2</v>
      </c>
      <c r="J20" s="413" t="str">
        <f>VLOOKUP($M20,УЧАСТНИКИ!$A$1:$K$716,9,FALSE)</f>
        <v>Л</v>
      </c>
      <c r="K20" s="152"/>
      <c r="L20" s="304" t="str">
        <f>VLOOKUP($M20,УЧАСТНИКИ!$A$2:$K$118,10,FALSE)</f>
        <v>ГАЛКИН-САМИТОВ АС</v>
      </c>
      <c r="M20" s="183">
        <v>3872</v>
      </c>
      <c r="O20" s="54"/>
      <c r="P20" s="54"/>
      <c r="Q20" s="54"/>
      <c r="R20" s="54"/>
      <c r="S20" s="54"/>
      <c r="T20" s="54"/>
      <c r="U20" s="54"/>
    </row>
    <row r="21" spans="1:21" ht="17.100000000000001" customHeight="1" x14ac:dyDescent="0.2">
      <c r="A21" s="150">
        <v>10</v>
      </c>
      <c r="B21" s="303" t="str">
        <f>VLOOKUP($M21,УЧАСТНИКИ!$A$2:$K$118,3,FALSE)</f>
        <v>ХУЗИАХМЕТОВ АРТУР</v>
      </c>
      <c r="C21" s="151">
        <f>VLOOKUP($M21,УЧАСТНИКИ!$A$2:$K$118,4,FALSE)</f>
        <v>1997</v>
      </c>
      <c r="D21" s="151">
        <f>VLOOKUP($M21,УЧАСТНИКИ!$A$2:$K$118,8,FALSE)</f>
        <v>2</v>
      </c>
      <c r="E21" s="262" t="str">
        <f>VLOOKUP($M21,УЧАСТНИКИ!$A$2:$K$118,5,FALSE)</f>
        <v>КАЗАНЬ</v>
      </c>
      <c r="F21" s="262" t="str">
        <f>VLOOKUP($M21,УЧАСТНИКИ!$A$2:$K$118,11,FALSE)</f>
        <v>КДЮСШ АВИАТОР</v>
      </c>
      <c r="G21" s="160" t="s">
        <v>673</v>
      </c>
      <c r="H21" s="160"/>
      <c r="I21" s="152">
        <v>2</v>
      </c>
      <c r="J21" s="413" t="str">
        <f>VLOOKUP($M21,УЧАСТНИКИ!$A$1:$K$716,9,FALSE)</f>
        <v>Л</v>
      </c>
      <c r="K21" s="152"/>
      <c r="L21" s="304" t="str">
        <f>VLOOKUP($M21,УЧАСТНИКИ!$A$2:$K$118,10,FALSE)</f>
        <v>БОРОДОВИЦЫН СН</v>
      </c>
      <c r="M21" s="183">
        <v>3856</v>
      </c>
      <c r="O21" s="54"/>
      <c r="P21" s="54"/>
      <c r="Q21" s="54"/>
      <c r="R21" s="54"/>
      <c r="S21" s="54"/>
      <c r="T21" s="54"/>
      <c r="U21" s="54"/>
    </row>
    <row r="22" spans="1:21" ht="17.100000000000001" customHeight="1" x14ac:dyDescent="0.2">
      <c r="A22" s="150">
        <v>11</v>
      </c>
      <c r="B22" s="303" t="str">
        <f>VLOOKUP($M22,УЧАСТНИКИ!$A$2:$K$118,3,FALSE)</f>
        <v>АКШАЕВ НИКИТА</v>
      </c>
      <c r="C22" s="151">
        <f>VLOOKUP($M22,УЧАСТНИКИ!$A$2:$K$118,4,FALSE)</f>
        <v>2001</v>
      </c>
      <c r="D22" s="151">
        <f>VLOOKUP($M22,УЧАСТНИКИ!$A$2:$K$118,8,FALSE)</f>
        <v>2</v>
      </c>
      <c r="E22" s="262" t="str">
        <f>VLOOKUP($M22,УЧАСТНИКИ!$A$2:$K$118,5,FALSE)</f>
        <v>КАЗАНЬ</v>
      </c>
      <c r="F22" s="262" t="str">
        <f>VLOOKUP($M22,УЧАСТНИКИ!$A$2:$K$118,11,FALSE)</f>
        <v>КДЮСШ АВИАТОР</v>
      </c>
      <c r="G22" s="160" t="s">
        <v>666</v>
      </c>
      <c r="H22" s="160"/>
      <c r="I22" s="152">
        <v>2</v>
      </c>
      <c r="J22" s="413" t="str">
        <f>VLOOKUP($M22,УЧАСТНИКИ!$A$1:$K$716,9,FALSE)</f>
        <v>Л</v>
      </c>
      <c r="K22" s="152"/>
      <c r="L22" s="304" t="str">
        <f>VLOOKUP($M22,УЧАСТНИКИ!$A$2:$K$118,10,FALSE)</f>
        <v>РЫНИНА ЕИ</v>
      </c>
      <c r="M22" s="183">
        <v>3839</v>
      </c>
      <c r="O22" s="54"/>
      <c r="P22" s="54"/>
      <c r="Q22" s="54"/>
      <c r="R22" s="54"/>
      <c r="S22" s="54"/>
      <c r="T22" s="54"/>
      <c r="U22" s="54"/>
    </row>
    <row r="23" spans="1:21" ht="17.100000000000001" customHeight="1" x14ac:dyDescent="0.2">
      <c r="A23" s="150">
        <v>12</v>
      </c>
      <c r="B23" s="303" t="str">
        <f>VLOOKUP($M23,УЧАСТНИКИ!$A$2:$K$118,3,FALSE)</f>
        <v>МАТЮШКИН ДАНИЛ</v>
      </c>
      <c r="C23" s="151">
        <f>VLOOKUP($M23,УЧАСТНИКИ!$A$2:$K$118,4,FALSE)</f>
        <v>1998</v>
      </c>
      <c r="D23" s="151">
        <f>VLOOKUP($M23,УЧАСТНИКИ!$A$2:$K$118,8,FALSE)</f>
        <v>2</v>
      </c>
      <c r="E23" s="262" t="str">
        <f>VLOOKUP($M23,УЧАСТНИКИ!$A$2:$K$118,5,FALSE)</f>
        <v>КАЗАНЬ</v>
      </c>
      <c r="F23" s="262" t="str">
        <f>VLOOKUP($M23,УЧАСТНИКИ!$A$2:$K$118,11,FALSE)</f>
        <v>ПГАФКСиТ</v>
      </c>
      <c r="G23" s="160" t="s">
        <v>676</v>
      </c>
      <c r="H23" s="160"/>
      <c r="I23" s="152">
        <v>3</v>
      </c>
      <c r="J23" s="413" t="str">
        <f>VLOOKUP($M23,УЧАСТНИКИ!$A$1:$K$716,9,FALSE)</f>
        <v>Л</v>
      </c>
      <c r="K23" s="152"/>
      <c r="L23" s="304" t="str">
        <f>VLOOKUP($M23,УЧАСТНИКИ!$A$2:$K$118,10,FALSE)</f>
        <v>БОРОВИК СГ</v>
      </c>
      <c r="M23" s="183">
        <v>3573</v>
      </c>
      <c r="O23" s="54"/>
      <c r="P23" s="54"/>
      <c r="Q23" s="54"/>
      <c r="R23" s="54"/>
      <c r="S23" s="54"/>
      <c r="T23" s="54"/>
      <c r="U23" s="54"/>
    </row>
    <row r="24" spans="1:21" ht="17.100000000000001" customHeight="1" x14ac:dyDescent="0.2">
      <c r="A24" s="150">
        <v>13</v>
      </c>
      <c r="B24" s="303" t="str">
        <f>VLOOKUP($M24,УЧАСТНИКИ!$A$2:$K$118,3,FALSE)</f>
        <v>СЕИДОВ ЭЛЬЧИН</v>
      </c>
      <c r="C24" s="151">
        <f>VLOOKUP($M24,УЧАСТНИКИ!$A$2:$K$118,4,FALSE)</f>
        <v>1992</v>
      </c>
      <c r="D24" s="151">
        <f>VLOOKUP($M24,УЧАСТНИКИ!$A$2:$K$118,8,FALSE)</f>
        <v>2</v>
      </c>
      <c r="E24" s="262" t="str">
        <f>VLOOKUP($M24,УЧАСТНИКИ!$A$2:$K$118,5,FALSE)</f>
        <v>КАЗАНЬ</v>
      </c>
      <c r="F24" s="262" t="str">
        <f>VLOOKUP($M24,УЧАСТНИКИ!$A$2:$K$118,11,FALSE)</f>
        <v>КГЭУ</v>
      </c>
      <c r="G24" s="160" t="s">
        <v>675</v>
      </c>
      <c r="H24" s="160"/>
      <c r="I24" s="152">
        <v>3</v>
      </c>
      <c r="J24" s="413" t="str">
        <f>VLOOKUP($M24,УЧАСТНИКИ!$A$1:$K$716,9,FALSE)</f>
        <v>Л</v>
      </c>
      <c r="K24" s="152"/>
      <c r="L24" s="304" t="str">
        <f>VLOOKUP($M24,УЧАСТНИКИ!$A$2:$K$118,10,FALSE)</f>
        <v>САДРЕТДИНОВ ДФ</v>
      </c>
      <c r="M24" s="192">
        <v>3570</v>
      </c>
      <c r="O24" s="54"/>
      <c r="P24" s="54"/>
      <c r="Q24" s="54"/>
      <c r="R24" s="54"/>
      <c r="S24" s="54"/>
      <c r="T24" s="54"/>
      <c r="U24" s="54"/>
    </row>
    <row r="25" spans="1:21" ht="17.100000000000001" customHeight="1" x14ac:dyDescent="0.2">
      <c r="A25" s="150">
        <v>14</v>
      </c>
      <c r="B25" s="303" t="str">
        <f>VLOOKUP($M25,УЧАСТНИКИ!$A$2:$K$118,3,FALSE)</f>
        <v>КРАЙНОВ ДЕНИС</v>
      </c>
      <c r="C25" s="151">
        <f>VLOOKUP($M25,УЧАСТНИКИ!$A$2:$K$118,4,FALSE)</f>
        <v>1997</v>
      </c>
      <c r="D25" s="151">
        <f>VLOOKUP($M25,УЧАСТНИКИ!$A$2:$K$118,8,FALSE)</f>
        <v>2</v>
      </c>
      <c r="E25" s="262" t="str">
        <f>VLOOKUP($M25,УЧАСТНИКИ!$A$2:$K$118,5,FALSE)</f>
        <v>КАЗАНЬ</v>
      </c>
      <c r="F25" s="262" t="str">
        <f>VLOOKUP($M25,УЧАСТНИКИ!$A$2:$K$118,11,FALSE)</f>
        <v>ДЮСШ ОЛИМП</v>
      </c>
      <c r="G25" s="160" t="s">
        <v>679</v>
      </c>
      <c r="H25" s="160"/>
      <c r="I25" s="152">
        <v>3</v>
      </c>
      <c r="J25" s="413" t="str">
        <f>VLOOKUP($M25,УЧАСТНИКИ!$A$1:$K$716,9,FALSE)</f>
        <v>Л</v>
      </c>
      <c r="K25" s="152"/>
      <c r="L25" s="304" t="str">
        <f>VLOOKUP($M25,УЧАСТНИКИ!$A$2:$K$118,10,FALSE)</f>
        <v>ПЕТРОВ АВ</v>
      </c>
      <c r="M25" s="192">
        <v>69</v>
      </c>
      <c r="O25" s="54"/>
      <c r="P25" s="54"/>
      <c r="Q25" s="54"/>
      <c r="R25" s="54"/>
      <c r="S25" s="54"/>
      <c r="T25" s="54"/>
      <c r="U25" s="54"/>
    </row>
    <row r="26" spans="1:21" ht="17.100000000000001" customHeight="1" x14ac:dyDescent="0.2">
      <c r="A26" s="150" t="s">
        <v>70</v>
      </c>
      <c r="B26" s="303" t="str">
        <f>VLOOKUP($M26,УЧАСТНИКИ!$A$2:$K$118,3,FALSE)</f>
        <v>МАЛЬКОВ ДАНИЛ</v>
      </c>
      <c r="C26" s="151" t="str">
        <f>VLOOKUP($M26,УЧАСТНИКИ!$A$2:$K$118,4,FALSE)</f>
        <v>2002ВК</v>
      </c>
      <c r="D26" s="151">
        <f>VLOOKUP($M26,УЧАСТНИКИ!$A$2:$K$118,8,FALSE)</f>
        <v>2</v>
      </c>
      <c r="E26" s="262" t="str">
        <f>VLOOKUP($M26,УЧАСТНИКИ!$A$2:$K$118,5,FALSE)</f>
        <v>КАЗАНЬ</v>
      </c>
      <c r="F26" s="262" t="str">
        <f>VLOOKUP($M26,УЧАСТНИКИ!$A$2:$K$118,11,FALSE)</f>
        <v>СТРЕЛА</v>
      </c>
      <c r="G26" s="160" t="s">
        <v>674</v>
      </c>
      <c r="H26" s="160"/>
      <c r="I26" s="152">
        <v>3</v>
      </c>
      <c r="J26" s="413" t="str">
        <f>VLOOKUP($M26,УЧАСТНИКИ!$A$1:$K$716,9,FALSE)</f>
        <v>ВК</v>
      </c>
      <c r="K26" s="152"/>
      <c r="L26" s="304" t="str">
        <f>VLOOKUP($M26,УЧАСТНИКИ!$A$2:$K$118,10,FALSE)</f>
        <v>ПАВЛОВ ИЛ, ЛЕБЕДЕВ ВИ</v>
      </c>
      <c r="M26" s="240">
        <v>3795</v>
      </c>
      <c r="O26" s="54"/>
      <c r="P26" s="54"/>
      <c r="Q26" s="54"/>
      <c r="R26" s="54"/>
      <c r="S26" s="54"/>
      <c r="T26" s="54"/>
      <c r="U26" s="54"/>
    </row>
    <row r="27" spans="1:21" ht="17.100000000000001" customHeight="1" x14ac:dyDescent="0.2">
      <c r="A27" s="150" t="s">
        <v>70</v>
      </c>
      <c r="B27" s="303" t="str">
        <f>VLOOKUP($M27,УЧАСТНИКИ!$A$2:$K$118,3,FALSE)</f>
        <v>КОЛБЕНЕВ АЛЕКСАНДР</v>
      </c>
      <c r="C27" s="151" t="str">
        <f>VLOOKUP($M27,УЧАСТНИКИ!$A$2:$K$118,4,FALSE)</f>
        <v>2003/ВК</v>
      </c>
      <c r="D27" s="151">
        <f>VLOOKUP($M27,УЧАСТНИКИ!$A$2:$K$118,8,FALSE)</f>
        <v>3</v>
      </c>
      <c r="E27" s="262" t="str">
        <f>VLOOKUP($M27,УЧАСТНИКИ!$A$2:$K$118,5,FALSE)</f>
        <v>КАЗАНЬ</v>
      </c>
      <c r="F27" s="262" t="str">
        <f>VLOOKUP($M27,УЧАСТНИКИ!$A$2:$K$118,11,FALSE)</f>
        <v>КДЮСШ АВИАТОР</v>
      </c>
      <c r="G27" s="160" t="s">
        <v>669</v>
      </c>
      <c r="H27" s="160"/>
      <c r="I27" s="152" t="s">
        <v>69</v>
      </c>
      <c r="J27" s="413" t="str">
        <f>VLOOKUP($M27,УЧАСТНИКИ!$A$1:$K$716,9,FALSE)</f>
        <v>ВК</v>
      </c>
      <c r="K27" s="152"/>
      <c r="L27" s="304" t="str">
        <f>VLOOKUP($M27,УЧАСТНИКИ!$A$2:$K$118,10,FALSE)</f>
        <v>ФАЙСХАНОВ РР</v>
      </c>
      <c r="M27" s="183">
        <v>3775</v>
      </c>
      <c r="O27" s="54"/>
      <c r="P27" s="54"/>
      <c r="Q27" s="54"/>
      <c r="R27" s="54"/>
      <c r="S27" s="54"/>
      <c r="T27" s="54"/>
      <c r="U27" s="54"/>
    </row>
    <row r="28" spans="1:21" ht="17.100000000000001" customHeight="1" x14ac:dyDescent="0.2">
      <c r="A28" s="150">
        <v>17</v>
      </c>
      <c r="B28" s="303" t="e">
        <f>VLOOKUP($M28,УЧАСТНИКИ!$A$2:$K$118,3,FALSE)</f>
        <v>#N/A</v>
      </c>
      <c r="C28" s="151" t="e">
        <f>VLOOKUP($M28,УЧАСТНИКИ!$A$2:$K$118,4,FALSE)</f>
        <v>#N/A</v>
      </c>
      <c r="D28" s="151" t="e">
        <f>VLOOKUP($M28,УЧАСТНИКИ!$A$2:$K$118,8,FALSE)</f>
        <v>#N/A</v>
      </c>
      <c r="E28" s="262" t="e">
        <f>VLOOKUP($M28,УЧАСТНИКИ!$A$2:$K$118,5,FALSE)</f>
        <v>#N/A</v>
      </c>
      <c r="F28" s="262" t="e">
        <f>VLOOKUP($M28,УЧАСТНИКИ!$A$2:$K$118,11,FALSE)</f>
        <v>#N/A</v>
      </c>
      <c r="G28" s="160"/>
      <c r="H28" s="160"/>
      <c r="I28" s="152"/>
      <c r="J28" s="413" t="e">
        <f>VLOOKUP($M28,УЧАСТНИКИ!$A$1:$K$716,9,FALSE)</f>
        <v>#N/A</v>
      </c>
      <c r="K28" s="152"/>
      <c r="L28" s="304" t="e">
        <f>VLOOKUP($M28,УЧАСТНИКИ!$A$2:$K$118,10,FALSE)</f>
        <v>#N/A</v>
      </c>
      <c r="M28" s="192"/>
      <c r="O28" s="54"/>
      <c r="P28" s="54"/>
      <c r="Q28" s="54"/>
      <c r="R28" s="54"/>
      <c r="S28" s="54"/>
      <c r="T28" s="54"/>
      <c r="U28" s="54"/>
    </row>
    <row r="29" spans="1:21" ht="17.100000000000001" customHeight="1" x14ac:dyDescent="0.2">
      <c r="A29" s="150">
        <v>18</v>
      </c>
      <c r="B29" s="303" t="e">
        <f>VLOOKUP($M29,УЧАСТНИКИ!$A$2:$K$118,3,FALSE)</f>
        <v>#N/A</v>
      </c>
      <c r="C29" s="151" t="e">
        <f>VLOOKUP($M29,УЧАСТНИКИ!$A$2:$K$118,4,FALSE)</f>
        <v>#N/A</v>
      </c>
      <c r="D29" s="151" t="e">
        <f>VLOOKUP($M29,УЧАСТНИКИ!$A$2:$K$118,8,FALSE)</f>
        <v>#N/A</v>
      </c>
      <c r="E29" s="262" t="e">
        <f>VLOOKUP($M29,УЧАСТНИКИ!$A$2:$K$118,5,FALSE)</f>
        <v>#N/A</v>
      </c>
      <c r="F29" s="262" t="e">
        <f>VLOOKUP($M29,УЧАСТНИКИ!$A$2:$K$118,11,FALSE)</f>
        <v>#N/A</v>
      </c>
      <c r="G29" s="160"/>
      <c r="H29" s="160"/>
      <c r="I29" s="152"/>
      <c r="J29" s="413" t="e">
        <f>VLOOKUP($M29,УЧАСТНИКИ!$A$1:$K$716,9,FALSE)</f>
        <v>#N/A</v>
      </c>
      <c r="K29" s="152"/>
      <c r="L29" s="304" t="e">
        <f>VLOOKUP($M29,УЧАСТНИКИ!$A$2:$K$118,10,FALSE)</f>
        <v>#N/A</v>
      </c>
      <c r="M29" s="192"/>
      <c r="O29" s="54"/>
      <c r="P29" s="54"/>
      <c r="Q29" s="54"/>
      <c r="R29" s="54"/>
      <c r="S29" s="54"/>
      <c r="T29" s="54"/>
      <c r="U29" s="54"/>
    </row>
    <row r="30" spans="1:21" ht="17.100000000000001" customHeight="1" x14ac:dyDescent="0.2">
      <c r="A30" s="150">
        <v>19</v>
      </c>
      <c r="B30" s="303" t="e">
        <f>VLOOKUP($M30,УЧАСТНИКИ!$A$2:$K$118,3,FALSE)</f>
        <v>#N/A</v>
      </c>
      <c r="C30" s="151" t="e">
        <f>VLOOKUP($M30,УЧАСТНИКИ!$A$2:$K$118,4,FALSE)</f>
        <v>#N/A</v>
      </c>
      <c r="D30" s="151" t="e">
        <f>VLOOKUP($M30,УЧАСТНИКИ!$A$2:$K$118,8,FALSE)</f>
        <v>#N/A</v>
      </c>
      <c r="E30" s="262" t="e">
        <f>VLOOKUP($M30,УЧАСТНИКИ!$A$2:$K$118,5,FALSE)</f>
        <v>#N/A</v>
      </c>
      <c r="F30" s="262" t="e">
        <f>VLOOKUP($M30,УЧАСТНИКИ!$A$2:$K$118,11,FALSE)</f>
        <v>#N/A</v>
      </c>
      <c r="G30" s="160"/>
      <c r="H30" s="160"/>
      <c r="I30" s="152"/>
      <c r="J30" s="413" t="e">
        <f>VLOOKUP($M30,УЧАСТНИКИ!$A$1:$K$716,9,FALSE)</f>
        <v>#N/A</v>
      </c>
      <c r="K30" s="152"/>
      <c r="L30" s="304" t="e">
        <f>VLOOKUP($M30,УЧАСТНИКИ!$A$2:$K$118,10,FALSE)</f>
        <v>#N/A</v>
      </c>
      <c r="M30" s="192"/>
      <c r="O30" s="54"/>
      <c r="P30" s="54"/>
      <c r="Q30" s="54"/>
      <c r="R30" s="54"/>
      <c r="S30" s="54"/>
      <c r="T30" s="54"/>
      <c r="U30" s="54"/>
    </row>
    <row r="31" spans="1:21" ht="17.100000000000001" customHeight="1" x14ac:dyDescent="0.2">
      <c r="A31" s="150">
        <v>20</v>
      </c>
      <c r="B31" s="303" t="e">
        <f>VLOOKUP($M31,УЧАСТНИКИ!$A$2:$K$118,3,FALSE)</f>
        <v>#N/A</v>
      </c>
      <c r="C31" s="151" t="e">
        <f>VLOOKUP($M31,УЧАСТНИКИ!$A$2:$K$118,4,FALSE)</f>
        <v>#N/A</v>
      </c>
      <c r="D31" s="151" t="e">
        <f>VLOOKUP($M31,УЧАСТНИКИ!$A$2:$K$118,8,FALSE)</f>
        <v>#N/A</v>
      </c>
      <c r="E31" s="262" t="e">
        <f>VLOOKUP($M31,УЧАСТНИКИ!$A$2:$K$118,5,FALSE)</f>
        <v>#N/A</v>
      </c>
      <c r="F31" s="262" t="e">
        <f>VLOOKUP($M31,УЧАСТНИКИ!$A$2:$K$118,11,FALSE)</f>
        <v>#N/A</v>
      </c>
      <c r="G31" s="160"/>
      <c r="H31" s="160"/>
      <c r="I31" s="152"/>
      <c r="J31" s="413" t="e">
        <f>VLOOKUP($M31,УЧАСТНИКИ!$A$1:$K$716,9,FALSE)</f>
        <v>#N/A</v>
      </c>
      <c r="K31" s="152"/>
      <c r="L31" s="304" t="e">
        <f>VLOOKUP($M31,УЧАСТНИКИ!$A$2:$K$118,10,FALSE)</f>
        <v>#N/A</v>
      </c>
      <c r="M31" s="192"/>
      <c r="O31" s="54"/>
      <c r="P31" s="54"/>
      <c r="Q31" s="54"/>
      <c r="R31" s="54"/>
      <c r="S31" s="54"/>
      <c r="T31" s="54"/>
      <c r="U31" s="54"/>
    </row>
    <row r="32" spans="1:21" ht="17.100000000000001" customHeight="1" x14ac:dyDescent="0.2">
      <c r="A32" s="150">
        <v>21</v>
      </c>
      <c r="B32" s="303" t="e">
        <f>VLOOKUP($M32,УЧАСТНИКИ!$A$2:$K$118,3,FALSE)</f>
        <v>#N/A</v>
      </c>
      <c r="C32" s="151" t="e">
        <f>VLOOKUP($M32,УЧАСТНИКИ!$A$2:$K$118,4,FALSE)</f>
        <v>#N/A</v>
      </c>
      <c r="D32" s="151" t="e">
        <f>VLOOKUP($M32,УЧАСТНИКИ!$A$2:$K$118,8,FALSE)</f>
        <v>#N/A</v>
      </c>
      <c r="E32" s="262" t="e">
        <f>VLOOKUP($M32,УЧАСТНИКИ!$A$2:$K$118,5,FALSE)</f>
        <v>#N/A</v>
      </c>
      <c r="F32" s="262" t="e">
        <f>VLOOKUP($M32,УЧАСТНИКИ!$A$2:$K$118,11,FALSE)</f>
        <v>#N/A</v>
      </c>
      <c r="G32" s="160"/>
      <c r="H32" s="160"/>
      <c r="I32" s="152"/>
      <c r="J32" s="413" t="e">
        <f>VLOOKUP($M32,УЧАСТНИКИ!$A$1:$K$716,9,FALSE)</f>
        <v>#N/A</v>
      </c>
      <c r="K32" s="152"/>
      <c r="L32" s="304" t="e">
        <f>VLOOKUP($M32,УЧАСТНИКИ!$A$2:$K$118,10,FALSE)</f>
        <v>#N/A</v>
      </c>
      <c r="M32" s="192"/>
      <c r="O32" s="54"/>
      <c r="P32" s="54"/>
      <c r="Q32" s="54"/>
      <c r="R32" s="54"/>
      <c r="S32" s="54"/>
      <c r="T32" s="54"/>
      <c r="U32" s="54"/>
    </row>
    <row r="33" spans="1:21" ht="17.100000000000001" customHeight="1" x14ac:dyDescent="0.2">
      <c r="A33" s="150">
        <v>22</v>
      </c>
      <c r="B33" s="303" t="e">
        <f>VLOOKUP($M33,УЧАСТНИКИ!$A$2:$K$118,3,FALSE)</f>
        <v>#N/A</v>
      </c>
      <c r="C33" s="151" t="e">
        <f>VLOOKUP($M33,УЧАСТНИКИ!$A$2:$K$118,4,FALSE)</f>
        <v>#N/A</v>
      </c>
      <c r="D33" s="151" t="e">
        <f>VLOOKUP($M33,УЧАСТНИКИ!$A$2:$K$118,8,FALSE)</f>
        <v>#N/A</v>
      </c>
      <c r="E33" s="262" t="e">
        <f>VLOOKUP($M33,УЧАСТНИКИ!$A$2:$K$118,5,FALSE)</f>
        <v>#N/A</v>
      </c>
      <c r="F33" s="262" t="e">
        <f>VLOOKUP($M33,УЧАСТНИКИ!$A$2:$K$118,11,FALSE)</f>
        <v>#N/A</v>
      </c>
      <c r="G33" s="160"/>
      <c r="H33" s="160"/>
      <c r="I33" s="152"/>
      <c r="J33" s="413" t="e">
        <f>VLOOKUP($M33,УЧАСТНИКИ!$A$1:$K$716,9,FALSE)</f>
        <v>#N/A</v>
      </c>
      <c r="K33" s="152"/>
      <c r="L33" s="304" t="e">
        <f>VLOOKUP($M33,УЧАСТНИКИ!$A$2:$K$118,10,FALSE)</f>
        <v>#N/A</v>
      </c>
      <c r="M33" s="192"/>
      <c r="O33" s="54"/>
      <c r="P33" s="54"/>
      <c r="Q33" s="54"/>
      <c r="R33" s="54"/>
      <c r="S33" s="54"/>
      <c r="T33" s="54"/>
      <c r="U33" s="54"/>
    </row>
    <row r="34" spans="1:21" ht="17.100000000000001" customHeight="1" x14ac:dyDescent="0.2">
      <c r="A34" s="150">
        <v>23</v>
      </c>
      <c r="B34" s="303" t="e">
        <f>VLOOKUP($M34,УЧАСТНИКИ!$A$2:$K$118,3,FALSE)</f>
        <v>#N/A</v>
      </c>
      <c r="C34" s="151" t="e">
        <f>VLOOKUP($M34,УЧАСТНИКИ!$A$2:$K$118,4,FALSE)</f>
        <v>#N/A</v>
      </c>
      <c r="D34" s="151" t="e">
        <f>VLOOKUP($M34,УЧАСТНИКИ!$A$2:$K$118,8,FALSE)</f>
        <v>#N/A</v>
      </c>
      <c r="E34" s="262" t="e">
        <f>VLOOKUP($M34,УЧАСТНИКИ!$A$2:$K$118,5,FALSE)</f>
        <v>#N/A</v>
      </c>
      <c r="F34" s="262" t="e">
        <f>VLOOKUP($M34,УЧАСТНИКИ!$A$2:$K$118,11,FALSE)</f>
        <v>#N/A</v>
      </c>
      <c r="G34" s="160"/>
      <c r="H34" s="160"/>
      <c r="I34" s="152"/>
      <c r="J34" s="413" t="e">
        <f>VLOOKUP($M34,УЧАСТНИКИ!$A$1:$K$716,9,FALSE)</f>
        <v>#N/A</v>
      </c>
      <c r="K34" s="152"/>
      <c r="L34" s="304" t="e">
        <f>VLOOKUP($M34,УЧАСТНИКИ!$A$2:$K$118,10,FALSE)</f>
        <v>#N/A</v>
      </c>
      <c r="M34" s="192"/>
      <c r="O34" s="54"/>
      <c r="P34" s="54"/>
      <c r="Q34" s="54"/>
      <c r="R34" s="54"/>
      <c r="S34" s="54"/>
      <c r="T34" s="54"/>
      <c r="U34" s="54"/>
    </row>
    <row r="35" spans="1:21" ht="17.100000000000001" customHeight="1" x14ac:dyDescent="0.2">
      <c r="A35" s="150">
        <v>24</v>
      </c>
      <c r="B35" s="303" t="e">
        <f>VLOOKUP($M35,УЧАСТНИКИ!$A$2:$K$118,3,FALSE)</f>
        <v>#N/A</v>
      </c>
      <c r="C35" s="151" t="e">
        <f>VLOOKUP($M35,УЧАСТНИКИ!$A$2:$K$118,4,FALSE)</f>
        <v>#N/A</v>
      </c>
      <c r="D35" s="151" t="e">
        <f>VLOOKUP($M35,УЧАСТНИКИ!$A$2:$K$118,8,FALSE)</f>
        <v>#N/A</v>
      </c>
      <c r="E35" s="262" t="e">
        <f>VLOOKUP($M35,УЧАСТНИКИ!$A$2:$K$118,5,FALSE)</f>
        <v>#N/A</v>
      </c>
      <c r="F35" s="262" t="e">
        <f>VLOOKUP($M35,УЧАСТНИКИ!$A$2:$K$118,11,FALSE)</f>
        <v>#N/A</v>
      </c>
      <c r="G35" s="160"/>
      <c r="H35" s="160"/>
      <c r="I35" s="152"/>
      <c r="J35" s="413" t="e">
        <f>VLOOKUP($M35,УЧАСТНИКИ!$A$1:$K$716,9,FALSE)</f>
        <v>#N/A</v>
      </c>
      <c r="K35" s="152"/>
      <c r="L35" s="304" t="e">
        <f>VLOOKUP($M35,УЧАСТНИКИ!$A$2:$K$118,10,FALSE)</f>
        <v>#N/A</v>
      </c>
      <c r="M35" s="192"/>
      <c r="O35" s="54"/>
      <c r="P35" s="54"/>
      <c r="Q35" s="54"/>
      <c r="R35" s="54"/>
      <c r="S35" s="54"/>
      <c r="T35" s="54"/>
      <c r="U35" s="54"/>
    </row>
    <row r="36" spans="1:21" ht="17.100000000000001" customHeight="1" x14ac:dyDescent="0.2">
      <c r="A36" s="150">
        <v>25</v>
      </c>
      <c r="B36" s="303" t="e">
        <f>VLOOKUP($M36,УЧАСТНИКИ!$A$2:$K$118,3,FALSE)</f>
        <v>#N/A</v>
      </c>
      <c r="C36" s="151" t="e">
        <f>VLOOKUP($M36,УЧАСТНИКИ!$A$2:$K$118,4,FALSE)</f>
        <v>#N/A</v>
      </c>
      <c r="D36" s="151" t="e">
        <f>VLOOKUP($M36,УЧАСТНИКИ!$A$2:$K$118,8,FALSE)</f>
        <v>#N/A</v>
      </c>
      <c r="E36" s="262" t="e">
        <f>VLOOKUP($M36,УЧАСТНИКИ!$A$2:$K$118,5,FALSE)</f>
        <v>#N/A</v>
      </c>
      <c r="F36" s="262" t="e">
        <f>VLOOKUP($M36,УЧАСТНИКИ!$A$2:$K$118,11,FALSE)</f>
        <v>#N/A</v>
      </c>
      <c r="G36" s="160"/>
      <c r="H36" s="160"/>
      <c r="I36" s="152"/>
      <c r="J36" s="413" t="e">
        <f>VLOOKUP($M36,УЧАСТНИКИ!$A$1:$K$716,9,FALSE)</f>
        <v>#N/A</v>
      </c>
      <c r="K36" s="152"/>
      <c r="L36" s="304" t="e">
        <f>VLOOKUP($M36,УЧАСТНИКИ!$A$2:$K$118,10,FALSE)</f>
        <v>#N/A</v>
      </c>
      <c r="M36" s="192"/>
      <c r="O36" s="54"/>
      <c r="P36" s="54"/>
      <c r="Q36" s="54"/>
      <c r="R36" s="54"/>
      <c r="S36" s="54"/>
      <c r="T36" s="54"/>
      <c r="U36" s="54"/>
    </row>
    <row r="37" spans="1:21" ht="17.100000000000001" customHeight="1" x14ac:dyDescent="0.2">
      <c r="A37" s="150">
        <v>26</v>
      </c>
      <c r="B37" s="303" t="e">
        <f>VLOOKUP($M37,УЧАСТНИКИ!$A$2:$K$118,3,FALSE)</f>
        <v>#N/A</v>
      </c>
      <c r="C37" s="151" t="e">
        <f>VLOOKUP($M37,УЧАСТНИКИ!$A$2:$K$118,4,FALSE)</f>
        <v>#N/A</v>
      </c>
      <c r="D37" s="151" t="e">
        <f>VLOOKUP($M37,УЧАСТНИКИ!$A$2:$K$118,8,FALSE)</f>
        <v>#N/A</v>
      </c>
      <c r="E37" s="262" t="e">
        <f>VLOOKUP($M37,УЧАСТНИКИ!$A$2:$K$118,5,FALSE)</f>
        <v>#N/A</v>
      </c>
      <c r="F37" s="262" t="e">
        <f>VLOOKUP($M37,УЧАСТНИКИ!$A$2:$K$118,11,FALSE)</f>
        <v>#N/A</v>
      </c>
      <c r="G37" s="160"/>
      <c r="H37" s="160"/>
      <c r="I37" s="152"/>
      <c r="J37" s="413" t="e">
        <f>VLOOKUP($M37,УЧАСТНИКИ!$A$1:$K$716,9,FALSE)</f>
        <v>#N/A</v>
      </c>
      <c r="K37" s="152"/>
      <c r="L37" s="304" t="e">
        <f>VLOOKUP($M37,УЧАСТНИКИ!$A$2:$K$118,10,FALSE)</f>
        <v>#N/A</v>
      </c>
      <c r="M37" s="192"/>
      <c r="O37" s="54"/>
      <c r="P37" s="54"/>
      <c r="Q37" s="54"/>
      <c r="R37" s="54"/>
      <c r="S37" s="54"/>
      <c r="T37" s="54"/>
      <c r="U37" s="54"/>
    </row>
    <row r="38" spans="1:21" ht="17.100000000000001" customHeight="1" x14ac:dyDescent="0.2">
      <c r="A38" s="150">
        <v>27</v>
      </c>
      <c r="B38" s="303" t="e">
        <f>VLOOKUP($M38,УЧАСТНИКИ!$A$2:$K$118,3,FALSE)</f>
        <v>#N/A</v>
      </c>
      <c r="C38" s="151" t="e">
        <f>VLOOKUP($M38,УЧАСТНИКИ!$A$2:$K$118,4,FALSE)</f>
        <v>#N/A</v>
      </c>
      <c r="D38" s="151" t="e">
        <f>VLOOKUP($M38,УЧАСТНИКИ!$A$2:$K$118,8,FALSE)</f>
        <v>#N/A</v>
      </c>
      <c r="E38" s="262" t="e">
        <f>VLOOKUP($M38,УЧАСТНИКИ!$A$2:$K$118,5,FALSE)</f>
        <v>#N/A</v>
      </c>
      <c r="F38" s="262" t="e">
        <f>VLOOKUP($M38,УЧАСТНИКИ!$A$2:$K$118,11,FALSE)</f>
        <v>#N/A</v>
      </c>
      <c r="G38" s="160"/>
      <c r="H38" s="160"/>
      <c r="I38" s="152"/>
      <c r="J38" s="413" t="e">
        <f>VLOOKUP($M38,УЧАСТНИКИ!$A$1:$K$716,9,FALSE)</f>
        <v>#N/A</v>
      </c>
      <c r="K38" s="152"/>
      <c r="L38" s="304" t="e">
        <f>VLOOKUP($M38,УЧАСТНИКИ!$A$2:$K$118,10,FALSE)</f>
        <v>#N/A</v>
      </c>
      <c r="M38" s="192"/>
      <c r="O38" s="54"/>
      <c r="P38" s="54"/>
      <c r="Q38" s="54"/>
      <c r="R38" s="54"/>
      <c r="S38" s="54"/>
      <c r="T38" s="54"/>
      <c r="U38" s="54"/>
    </row>
    <row r="39" spans="1:21" ht="17.100000000000001" customHeight="1" x14ac:dyDescent="0.2">
      <c r="A39" s="150">
        <v>28</v>
      </c>
      <c r="B39" s="303" t="e">
        <f>VLOOKUP($M39,УЧАСТНИКИ!$A$2:$K$118,3,FALSE)</f>
        <v>#N/A</v>
      </c>
      <c r="C39" s="151" t="e">
        <f>VLOOKUP($M39,УЧАСТНИКИ!$A$2:$K$118,4,FALSE)</f>
        <v>#N/A</v>
      </c>
      <c r="D39" s="151" t="e">
        <f>VLOOKUP($M39,УЧАСТНИКИ!$A$2:$K$118,8,FALSE)</f>
        <v>#N/A</v>
      </c>
      <c r="E39" s="262" t="e">
        <f>VLOOKUP($M39,УЧАСТНИКИ!$A$2:$K$118,5,FALSE)</f>
        <v>#N/A</v>
      </c>
      <c r="F39" s="262" t="e">
        <f>VLOOKUP($M39,УЧАСТНИКИ!$A$2:$K$118,11,FALSE)</f>
        <v>#N/A</v>
      </c>
      <c r="G39" s="160"/>
      <c r="H39" s="160"/>
      <c r="I39" s="152"/>
      <c r="J39" s="413" t="e">
        <f>VLOOKUP($M39,УЧАСТНИКИ!$A$1:$K$716,9,FALSE)</f>
        <v>#N/A</v>
      </c>
      <c r="K39" s="152"/>
      <c r="L39" s="304" t="e">
        <f>VLOOKUP($M39,УЧАСТНИКИ!$A$2:$K$118,10,FALSE)</f>
        <v>#N/A</v>
      </c>
      <c r="M39" s="192"/>
      <c r="O39" s="54"/>
      <c r="P39" s="54"/>
      <c r="Q39" s="54"/>
      <c r="R39" s="54"/>
      <c r="S39" s="54"/>
      <c r="T39" s="54"/>
      <c r="U39" s="54"/>
    </row>
    <row r="40" spans="1:21" ht="17.100000000000001" customHeight="1" x14ac:dyDescent="0.2">
      <c r="A40" s="150">
        <v>29</v>
      </c>
      <c r="B40" s="303" t="e">
        <f>VLOOKUP($M40,УЧАСТНИКИ!$A$2:$K$118,3,FALSE)</f>
        <v>#N/A</v>
      </c>
      <c r="C40" s="151" t="e">
        <f>VLOOKUP($M40,УЧАСТНИКИ!$A$2:$K$118,4,FALSE)</f>
        <v>#N/A</v>
      </c>
      <c r="D40" s="151" t="e">
        <f>VLOOKUP($M40,УЧАСТНИКИ!$A$2:$K$118,8,FALSE)</f>
        <v>#N/A</v>
      </c>
      <c r="E40" s="262" t="e">
        <f>VLOOKUP($M40,УЧАСТНИКИ!$A$2:$K$118,5,FALSE)</f>
        <v>#N/A</v>
      </c>
      <c r="F40" s="262" t="e">
        <f>VLOOKUP($M40,УЧАСТНИКИ!$A$2:$K$118,11,FALSE)</f>
        <v>#N/A</v>
      </c>
      <c r="G40" s="160"/>
      <c r="H40" s="160"/>
      <c r="I40" s="152"/>
      <c r="J40" s="413" t="e">
        <f>VLOOKUP($M40,УЧАСТНИКИ!$A$1:$K$716,9,FALSE)</f>
        <v>#N/A</v>
      </c>
      <c r="K40" s="152"/>
      <c r="L40" s="304" t="e">
        <f>VLOOKUP($M40,УЧАСТНИКИ!$A$2:$K$118,10,FALSE)</f>
        <v>#N/A</v>
      </c>
      <c r="M40" s="192"/>
      <c r="O40" s="54"/>
      <c r="P40" s="54"/>
      <c r="Q40" s="54"/>
      <c r="R40" s="54"/>
      <c r="S40" s="54"/>
      <c r="T40" s="54"/>
      <c r="U40" s="54"/>
    </row>
    <row r="41" spans="1:21" ht="17.100000000000001" customHeight="1" x14ac:dyDescent="0.2">
      <c r="A41" s="150">
        <v>30</v>
      </c>
      <c r="B41" s="303" t="e">
        <f>VLOOKUP($M41,УЧАСТНИКИ!$A$2:$K$118,3,FALSE)</f>
        <v>#N/A</v>
      </c>
      <c r="C41" s="151" t="e">
        <f>VLOOKUP($M41,УЧАСТНИКИ!$A$2:$K$118,4,FALSE)</f>
        <v>#N/A</v>
      </c>
      <c r="D41" s="151" t="e">
        <f>VLOOKUP($M41,УЧАСТНИКИ!$A$2:$K$118,8,FALSE)</f>
        <v>#N/A</v>
      </c>
      <c r="E41" s="262" t="e">
        <f>VLOOKUP($M41,УЧАСТНИКИ!$A$2:$K$118,5,FALSE)</f>
        <v>#N/A</v>
      </c>
      <c r="F41" s="262" t="e">
        <f>VLOOKUP($M41,УЧАСТНИКИ!$A$2:$K$118,11,FALSE)</f>
        <v>#N/A</v>
      </c>
      <c r="G41" s="160"/>
      <c r="H41" s="160"/>
      <c r="I41" s="152"/>
      <c r="J41" s="413" t="e">
        <f>VLOOKUP($M41,УЧАСТНИКИ!$A$1:$K$716,9,FALSE)</f>
        <v>#N/A</v>
      </c>
      <c r="K41" s="152"/>
      <c r="L41" s="304" t="e">
        <f>VLOOKUP($M41,УЧАСТНИКИ!$A$2:$K$118,10,FALSE)</f>
        <v>#N/A</v>
      </c>
      <c r="M41" s="192"/>
      <c r="O41" s="54"/>
      <c r="P41" s="54"/>
      <c r="Q41" s="54"/>
      <c r="R41" s="54"/>
      <c r="S41" s="54"/>
      <c r="T41" s="54"/>
      <c r="U41" s="54"/>
    </row>
    <row r="42" spans="1:21" ht="17.100000000000001" customHeight="1" x14ac:dyDescent="0.2">
      <c r="A42" s="150">
        <v>31</v>
      </c>
      <c r="B42" s="303" t="e">
        <f>VLOOKUP($M42,УЧАСТНИКИ!$A$2:$K$118,3,FALSE)</f>
        <v>#N/A</v>
      </c>
      <c r="C42" s="151" t="e">
        <f>VLOOKUP($M42,УЧАСТНИКИ!$A$2:$K$118,4,FALSE)</f>
        <v>#N/A</v>
      </c>
      <c r="D42" s="151" t="e">
        <f>VLOOKUP($M42,УЧАСТНИКИ!$A$2:$K$118,8,FALSE)</f>
        <v>#N/A</v>
      </c>
      <c r="E42" s="262" t="e">
        <f>VLOOKUP($M42,УЧАСТНИКИ!$A$2:$K$118,5,FALSE)</f>
        <v>#N/A</v>
      </c>
      <c r="F42" s="262" t="e">
        <f>VLOOKUP($M42,УЧАСТНИКИ!$A$2:$K$118,11,FALSE)</f>
        <v>#N/A</v>
      </c>
      <c r="G42" s="160"/>
      <c r="H42" s="160"/>
      <c r="I42" s="152"/>
      <c r="J42" s="413" t="e">
        <f>VLOOKUP($M42,УЧАСТНИКИ!$A$1:$K$716,9,FALSE)</f>
        <v>#N/A</v>
      </c>
      <c r="K42" s="152"/>
      <c r="L42" s="304" t="e">
        <f>VLOOKUP($M42,УЧАСТНИКИ!$A$2:$K$118,10,FALSE)</f>
        <v>#N/A</v>
      </c>
      <c r="M42" s="192"/>
      <c r="O42" s="54"/>
      <c r="P42" s="54"/>
      <c r="Q42" s="54"/>
      <c r="R42" s="54"/>
      <c r="S42" s="54"/>
      <c r="T42" s="54"/>
      <c r="U42" s="54"/>
    </row>
    <row r="43" spans="1:21" ht="17.100000000000001" customHeight="1" x14ac:dyDescent="0.2">
      <c r="A43" s="150">
        <v>32</v>
      </c>
      <c r="B43" s="303" t="e">
        <f>VLOOKUP($M43,УЧАСТНИКИ!$A$2:$K$118,3,FALSE)</f>
        <v>#N/A</v>
      </c>
      <c r="C43" s="151" t="e">
        <f>VLOOKUP($M43,УЧАСТНИКИ!$A$2:$K$118,4,FALSE)</f>
        <v>#N/A</v>
      </c>
      <c r="D43" s="151" t="e">
        <f>VLOOKUP($M43,УЧАСТНИКИ!$A$2:$K$118,8,FALSE)</f>
        <v>#N/A</v>
      </c>
      <c r="E43" s="262" t="e">
        <f>VLOOKUP($M43,УЧАСТНИКИ!$A$2:$K$118,5,FALSE)</f>
        <v>#N/A</v>
      </c>
      <c r="F43" s="262" t="e">
        <f>VLOOKUP($M43,УЧАСТНИКИ!$A$2:$K$118,11,FALSE)</f>
        <v>#N/A</v>
      </c>
      <c r="G43" s="160"/>
      <c r="H43" s="160"/>
      <c r="I43" s="152"/>
      <c r="J43" s="413" t="e">
        <f>VLOOKUP($M43,УЧАСТНИКИ!$A$1:$K$716,9,FALSE)</f>
        <v>#N/A</v>
      </c>
      <c r="K43" s="152"/>
      <c r="L43" s="304" t="e">
        <f>VLOOKUP($M43,УЧАСТНИКИ!$A$2:$K$118,10,FALSE)</f>
        <v>#N/A</v>
      </c>
      <c r="M43" s="192"/>
      <c r="O43" s="54"/>
      <c r="P43" s="54"/>
      <c r="Q43" s="54"/>
      <c r="R43" s="54"/>
      <c r="S43" s="54"/>
      <c r="T43" s="54"/>
      <c r="U43" s="54"/>
    </row>
    <row r="44" spans="1:21" ht="17.100000000000001" customHeight="1" x14ac:dyDescent="0.2">
      <c r="A44" s="150">
        <v>33</v>
      </c>
      <c r="B44" s="303" t="e">
        <f>VLOOKUP($M44,УЧАСТНИКИ!$A$2:$K$118,3,FALSE)</f>
        <v>#N/A</v>
      </c>
      <c r="C44" s="151" t="e">
        <f>VLOOKUP($M44,УЧАСТНИКИ!$A$2:$K$118,4,FALSE)</f>
        <v>#N/A</v>
      </c>
      <c r="D44" s="151" t="e">
        <f>VLOOKUP($M44,УЧАСТНИКИ!$A$2:$K$118,8,FALSE)</f>
        <v>#N/A</v>
      </c>
      <c r="E44" s="262" t="e">
        <f>VLOOKUP($M44,УЧАСТНИКИ!$A$2:$K$118,5,FALSE)</f>
        <v>#N/A</v>
      </c>
      <c r="F44" s="262" t="e">
        <f>VLOOKUP($M44,УЧАСТНИКИ!$A$2:$K$118,11,FALSE)</f>
        <v>#N/A</v>
      </c>
      <c r="G44" s="160"/>
      <c r="H44" s="160"/>
      <c r="I44" s="152"/>
      <c r="J44" s="413" t="e">
        <f>VLOOKUP($M44,УЧАСТНИКИ!$A$1:$K$716,9,FALSE)</f>
        <v>#N/A</v>
      </c>
      <c r="K44" s="152"/>
      <c r="L44" s="304" t="e">
        <f>VLOOKUP($M44,УЧАСТНИКИ!$A$2:$K$118,10,FALSE)</f>
        <v>#N/A</v>
      </c>
      <c r="M44" s="192"/>
      <c r="O44" s="54"/>
      <c r="P44" s="54"/>
      <c r="Q44" s="54"/>
      <c r="R44" s="54"/>
      <c r="S44" s="54"/>
      <c r="T44" s="54"/>
      <c r="U44" s="54"/>
    </row>
    <row r="45" spans="1:21" ht="17.100000000000001" customHeight="1" x14ac:dyDescent="0.2">
      <c r="A45" s="150">
        <v>34</v>
      </c>
      <c r="B45" s="303" t="e">
        <f>VLOOKUP($M45,УЧАСТНИКИ!$A$2:$K$118,3,FALSE)</f>
        <v>#N/A</v>
      </c>
      <c r="C45" s="151" t="e">
        <f>VLOOKUP($M45,УЧАСТНИКИ!$A$2:$K$118,4,FALSE)</f>
        <v>#N/A</v>
      </c>
      <c r="D45" s="151" t="e">
        <f>VLOOKUP($M45,УЧАСТНИКИ!$A$2:$K$118,8,FALSE)</f>
        <v>#N/A</v>
      </c>
      <c r="E45" s="262" t="e">
        <f>VLOOKUP($M45,УЧАСТНИКИ!$A$2:$K$118,5,FALSE)</f>
        <v>#N/A</v>
      </c>
      <c r="F45" s="262" t="e">
        <f>VLOOKUP($M45,УЧАСТНИКИ!$A$2:$K$118,11,FALSE)</f>
        <v>#N/A</v>
      </c>
      <c r="G45" s="160"/>
      <c r="H45" s="160"/>
      <c r="I45" s="152"/>
      <c r="J45" s="413" t="e">
        <f>VLOOKUP($M45,УЧАСТНИКИ!$A$1:$K$716,9,FALSE)</f>
        <v>#N/A</v>
      </c>
      <c r="K45" s="152"/>
      <c r="L45" s="304" t="e">
        <f>VLOOKUP($M45,УЧАСТНИКИ!$A$2:$K$118,10,FALSE)</f>
        <v>#N/A</v>
      </c>
      <c r="M45" s="192"/>
      <c r="O45" s="54"/>
      <c r="P45" s="54"/>
      <c r="Q45" s="54"/>
      <c r="R45" s="54"/>
      <c r="S45" s="54"/>
      <c r="T45" s="54"/>
      <c r="U45" s="54"/>
    </row>
  </sheetData>
  <sortState ref="A12:U16">
    <sortCondition ref="H12:H16"/>
  </sortState>
  <mergeCells count="8">
    <mergeCell ref="H9:L9"/>
    <mergeCell ref="B11:C11"/>
    <mergeCell ref="A8:B8"/>
    <mergeCell ref="A6:L6"/>
    <mergeCell ref="A1:L1"/>
    <mergeCell ref="A2:L2"/>
    <mergeCell ref="A3:L3"/>
    <mergeCell ref="A4:L4"/>
  </mergeCells>
  <pageMargins left="0.39370078740157483" right="0.39370078740157483" top="0.31496062992125984" bottom="0.19685039370078741" header="0" footer="0"/>
  <pageSetup paperSize="9" scale="89" fitToHeight="1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M254"/>
  <sheetViews>
    <sheetView view="pageBreakPreview" zoomScaleNormal="100" zoomScaleSheetLayoutView="100" workbookViewId="0">
      <selection activeCell="A6" sqref="A6:D6"/>
    </sheetView>
  </sheetViews>
  <sheetFormatPr defaultRowHeight="12.75" x14ac:dyDescent="0.2"/>
  <cols>
    <col min="1" max="1" width="4" style="6" customWidth="1"/>
    <col min="2" max="2" width="26.7109375" style="6" customWidth="1"/>
    <col min="3" max="3" width="7.7109375" style="6" bestFit="1" customWidth="1"/>
    <col min="4" max="4" width="19" style="85" bestFit="1" customWidth="1"/>
    <col min="5" max="5" width="18.42578125" style="85" customWidth="1"/>
    <col min="6" max="6" width="7.42578125" style="6" bestFit="1" customWidth="1"/>
    <col min="7" max="7" width="8.7109375" style="6" customWidth="1"/>
    <col min="8" max="8" width="11.140625" style="6" customWidth="1"/>
    <col min="9" max="9" width="10.42578125" style="6" hidden="1" customWidth="1"/>
    <col min="10" max="10" width="8" style="6" customWidth="1"/>
    <col min="11" max="16384" width="9.140625" style="6"/>
  </cols>
  <sheetData>
    <row r="1" spans="1:13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36"/>
      <c r="L1" s="36"/>
      <c r="M1" s="36"/>
    </row>
    <row r="2" spans="1:13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36"/>
      <c r="L2" s="36"/>
      <c r="M2" s="36"/>
    </row>
    <row r="3" spans="1:13" ht="37.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197"/>
      <c r="J3" s="197"/>
      <c r="K3" s="36"/>
      <c r="L3" s="36"/>
      <c r="M3" s="36"/>
    </row>
    <row r="4" spans="1:13" x14ac:dyDescent="0.2">
      <c r="A4" s="437"/>
      <c r="B4" s="437"/>
      <c r="C4" s="4"/>
      <c r="D4" s="154"/>
      <c r="E4" s="154"/>
      <c r="I4" s="7"/>
      <c r="J4" s="4"/>
    </row>
    <row r="5" spans="1:13" ht="18" x14ac:dyDescent="0.25">
      <c r="A5" s="437" t="s">
        <v>42</v>
      </c>
      <c r="B5" s="437"/>
      <c r="C5" s="4"/>
      <c r="D5" s="493" t="s">
        <v>574</v>
      </c>
      <c r="H5" s="38" t="str">
        <f>d_1</f>
        <v>06 ИЮЛЯ 2017г.</v>
      </c>
    </row>
    <row r="6" spans="1:13" ht="14.25" customHeight="1" x14ac:dyDescent="0.25">
      <c r="A6" s="449"/>
      <c r="B6" s="449"/>
      <c r="C6" s="449"/>
      <c r="D6" s="449"/>
      <c r="E6" s="156"/>
      <c r="G6" s="10"/>
      <c r="H6" s="43" t="str">
        <f>d_5</f>
        <v>г. Казань, Футбольно-легкоатлетический манеж</v>
      </c>
    </row>
    <row r="7" spans="1:13" ht="18" x14ac:dyDescent="0.2">
      <c r="A7" s="27" t="s">
        <v>38</v>
      </c>
      <c r="B7" s="27" t="s">
        <v>39</v>
      </c>
      <c r="C7" s="27" t="s">
        <v>37</v>
      </c>
      <c r="D7" s="157" t="s">
        <v>104</v>
      </c>
      <c r="E7" s="157" t="s">
        <v>105</v>
      </c>
      <c r="F7" s="27" t="s">
        <v>16</v>
      </c>
      <c r="G7" s="27" t="s">
        <v>59</v>
      </c>
      <c r="H7" s="27" t="s">
        <v>10</v>
      </c>
      <c r="I7" s="27" t="s">
        <v>28</v>
      </c>
      <c r="J7" s="27" t="s">
        <v>41</v>
      </c>
    </row>
    <row r="8" spans="1:13" ht="18.75" customHeight="1" x14ac:dyDescent="0.2">
      <c r="A8" s="39"/>
      <c r="B8" s="438" t="str">
        <f>Name_8</f>
        <v>МУЖЧИНЫ 2001г.р. и старше</v>
      </c>
      <c r="C8" s="438"/>
      <c r="D8" s="245"/>
      <c r="E8" s="245"/>
      <c r="F8" s="40"/>
      <c r="G8" s="40"/>
      <c r="H8" s="40"/>
      <c r="I8" s="40"/>
      <c r="J8" s="41"/>
    </row>
    <row r="9" spans="1:13" ht="20.100000000000001" customHeight="1" x14ac:dyDescent="0.2">
      <c r="A9" s="28"/>
      <c r="B9" s="31" t="s">
        <v>24</v>
      </c>
      <c r="C9" s="29"/>
      <c r="D9" s="86"/>
      <c r="E9" s="86"/>
      <c r="F9" s="29"/>
      <c r="G9" s="29"/>
      <c r="H9" s="29"/>
      <c r="I9" s="29"/>
      <c r="J9" s="30"/>
    </row>
    <row r="10" spans="1:13" ht="20.100000000000001" customHeight="1" x14ac:dyDescent="0.2">
      <c r="A10" s="37" t="s">
        <v>17</v>
      </c>
      <c r="B10" s="293" t="str">
        <f>VLOOKUP($F10,УЧАСТНИКИ!$A$1:$K$705,3,FALSE)</f>
        <v>УСТИМОВ ВЛАДИМИР</v>
      </c>
      <c r="C10" s="108">
        <f>VLOOKUP($F10,УЧАСТНИКИ!$A$1:$K$705,4,FALSE)</f>
        <v>2002</v>
      </c>
      <c r="D10" s="230" t="str">
        <f>VLOOKUP($F10,УЧАСТНИКИ!$A$1:$K$705,5,FALSE)</f>
        <v>ТЕТЮШИ</v>
      </c>
      <c r="E10" s="230" t="str">
        <f>VLOOKUP($F10,УЧАСТНИКИ!$A$1:$K$705,11,FALSE)</f>
        <v>ДЮСШ</v>
      </c>
      <c r="F10" s="192">
        <v>3883</v>
      </c>
      <c r="G10" s="47"/>
      <c r="H10" s="47"/>
      <c r="I10" s="47"/>
      <c r="J10" s="108" t="str">
        <f>VLOOKUP($F10,УЧАСТНИКИ!$A$2:$K$231,9,FALSE)</f>
        <v>Л</v>
      </c>
    </row>
    <row r="11" spans="1:13" ht="20.100000000000001" customHeight="1" x14ac:dyDescent="0.2">
      <c r="A11" s="37" t="s">
        <v>18</v>
      </c>
      <c r="B11" s="293" t="str">
        <f>VLOOKUP($F11,УЧАСТНИКИ!$A$1:$K$705,3,FALSE)</f>
        <v>МАХМУТШИН ИРЕК</v>
      </c>
      <c r="C11" s="108">
        <f>VLOOKUP($F11,УЧАСТНИКИ!$A$1:$K$705,4,FALSE)</f>
        <v>1960</v>
      </c>
      <c r="D11" s="230" t="str">
        <f>VLOOKUP($F11,УЧАСТНИКИ!$A$1:$K$705,5,FALSE)</f>
        <v>КАЗАНЬ</v>
      </c>
      <c r="E11" s="230" t="str">
        <f>VLOOKUP($F11,УЧАСТНИКИ!$A$1:$K$705,11,FALSE)</f>
        <v>-</v>
      </c>
      <c r="F11" s="192">
        <v>3571</v>
      </c>
      <c r="G11" s="47"/>
      <c r="H11" s="47"/>
      <c r="I11" s="47"/>
      <c r="J11" s="108" t="str">
        <f>VLOOKUP($F11,УЧАСТНИКИ!$A$2:$K$231,9,FALSE)</f>
        <v>Л</v>
      </c>
    </row>
    <row r="12" spans="1:13" ht="20.100000000000001" customHeight="1" x14ac:dyDescent="0.2">
      <c r="A12" s="37" t="s">
        <v>19</v>
      </c>
      <c r="B12" s="293" t="str">
        <f>VLOOKUP($F12,УЧАСТНИКИ!$A$1:$K$705,3,FALSE)</f>
        <v>ШАГИЕВ ДИНАР</v>
      </c>
      <c r="C12" s="108">
        <f>VLOOKUP($F12,УЧАСТНИКИ!$A$1:$K$705,4,FALSE)</f>
        <v>1999</v>
      </c>
      <c r="D12" s="230" t="str">
        <f>VLOOKUP($F12,УЧАСТНИКИ!$A$1:$K$705,5,FALSE)</f>
        <v>КАЗАНЬ</v>
      </c>
      <c r="E12" s="230" t="str">
        <f>VLOOKUP($F12,УЧАСТНИКИ!$A$1:$K$705,11,FALSE)</f>
        <v>СДЮСШОР ЛА</v>
      </c>
      <c r="F12" s="192">
        <v>3732</v>
      </c>
      <c r="G12" s="37"/>
      <c r="H12" s="47"/>
      <c r="I12" s="37"/>
      <c r="J12" s="108" t="str">
        <f>VLOOKUP($F12,УЧАСТНИКИ!$A$2:$K$231,9,FALSE)</f>
        <v>Л</v>
      </c>
    </row>
    <row r="13" spans="1:13" ht="20.100000000000001" customHeight="1" x14ac:dyDescent="0.2">
      <c r="A13" s="37" t="s">
        <v>20</v>
      </c>
      <c r="B13" s="293" t="str">
        <f>VLOOKUP($F13,УЧАСТНИКИ!$A$1:$K$705,3,FALSE)</f>
        <v>НИГМАТУЛЛИН БУЛАТ</v>
      </c>
      <c r="C13" s="108">
        <f>VLOOKUP($F13,УЧАСТНИКИ!$A$1:$K$705,4,FALSE)</f>
        <v>1993</v>
      </c>
      <c r="D13" s="230" t="str">
        <f>VLOOKUP($F13,УЧАСТНИКИ!$A$1:$K$705,5,FALSE)</f>
        <v>БАВЛЫ</v>
      </c>
      <c r="E13" s="230" t="str">
        <f>VLOOKUP($F13,УЧАСТНИКИ!$A$1:$K$705,11,FALSE)</f>
        <v>ДЮСШ №2</v>
      </c>
      <c r="F13" s="192">
        <v>11</v>
      </c>
      <c r="G13" s="37"/>
      <c r="H13" s="47"/>
      <c r="I13" s="37"/>
      <c r="J13" s="108">
        <f>VLOOKUP($F13,УЧАСТНИКИ!$A$2:$K$231,9,FALSE)</f>
        <v>2</v>
      </c>
      <c r="L13" s="2"/>
    </row>
    <row r="14" spans="1:13" ht="20.100000000000001" customHeight="1" x14ac:dyDescent="0.2">
      <c r="A14" s="47" t="s">
        <v>21</v>
      </c>
      <c r="B14" s="293" t="str">
        <f>VLOOKUP($F14,УЧАСТНИКИ!$A$1:$K$705,3,FALSE)</f>
        <v>КОЛБЕНЕВ АЛЕКСАНДР</v>
      </c>
      <c r="C14" s="108" t="str">
        <f>VLOOKUP($F14,УЧАСТНИКИ!$A$1:$K$705,4,FALSE)</f>
        <v>2003/ВК</v>
      </c>
      <c r="D14" s="230" t="str">
        <f>VLOOKUP($F14,УЧАСТНИКИ!$A$1:$K$705,5,FALSE)</f>
        <v>КАЗАНЬ</v>
      </c>
      <c r="E14" s="230" t="str">
        <f>VLOOKUP($F14,УЧАСТНИКИ!$A$1:$K$705,11,FALSE)</f>
        <v>КДЮСШ АВИАТОР</v>
      </c>
      <c r="F14" s="192">
        <v>3775</v>
      </c>
      <c r="G14" s="47"/>
      <c r="H14" s="47"/>
      <c r="I14" s="47"/>
      <c r="J14" s="108" t="str">
        <f>VLOOKUP($F14,УЧАСТНИКИ!$A$2:$K$231,9,FALSE)</f>
        <v>ВК</v>
      </c>
      <c r="L14" s="2"/>
    </row>
    <row r="15" spans="1:13" ht="20.100000000000001" customHeight="1" x14ac:dyDescent="0.2">
      <c r="A15" s="28"/>
      <c r="B15" s="31" t="s">
        <v>25</v>
      </c>
      <c r="C15" s="29"/>
      <c r="D15" s="86"/>
      <c r="E15" s="86"/>
      <c r="F15" s="195"/>
      <c r="G15" s="29"/>
      <c r="H15" s="29"/>
      <c r="I15" s="29"/>
      <c r="J15" s="30"/>
      <c r="K15" s="9"/>
    </row>
    <row r="16" spans="1:13" ht="20.100000000000001" customHeight="1" x14ac:dyDescent="0.2">
      <c r="A16" s="47" t="s">
        <v>17</v>
      </c>
      <c r="B16" s="293" t="str">
        <f>VLOOKUP($F16,УЧАСТНИКИ!$A$1:$K$705,3,FALSE)</f>
        <v>САФИУЛЛИН БУЛАТ</v>
      </c>
      <c r="C16" s="108">
        <f>VLOOKUP($F16,УЧАСТНИКИ!$A$1:$K$705,4,FALSE)</f>
        <v>2000</v>
      </c>
      <c r="D16" s="230" t="str">
        <f>VLOOKUP($F16,УЧАСТНИКИ!$A$1:$K$705,5,FALSE)</f>
        <v>КАЗАНЬ</v>
      </c>
      <c r="E16" s="230" t="str">
        <f>VLOOKUP($F16,УЧАСТНИКИ!$A$1:$K$705,11,FALSE)</f>
        <v>СДЮСШОР ЛА</v>
      </c>
      <c r="F16" s="192">
        <v>3739</v>
      </c>
      <c r="G16" s="47"/>
      <c r="H16" s="47"/>
      <c r="I16" s="47"/>
      <c r="J16" s="108" t="str">
        <f>VLOOKUP($F16,УЧАСТНИКИ!$A$2:$K$231,9,FALSE)</f>
        <v>Л</v>
      </c>
    </row>
    <row r="17" spans="1:12" ht="20.100000000000001" customHeight="1" x14ac:dyDescent="0.2">
      <c r="A17" s="47" t="s">
        <v>18</v>
      </c>
      <c r="B17" s="293" t="str">
        <f>VLOOKUP($F17,УЧАСТНИКИ!$A$1:$K$705,3,FALSE)</f>
        <v>РАЗИН АЛЕКСАНДР</v>
      </c>
      <c r="C17" s="108">
        <f>VLOOKUP($F17,УЧАСТНИКИ!$A$1:$K$705,4,FALSE)</f>
        <v>1999</v>
      </c>
      <c r="D17" s="230" t="str">
        <f>VLOOKUP($F17,УЧАСТНИКИ!$A$1:$K$705,5,FALSE)</f>
        <v>ТЕТЮШИ</v>
      </c>
      <c r="E17" s="230" t="str">
        <f>VLOOKUP($F17,УЧАСТНИКИ!$A$1:$K$705,11,FALSE)</f>
        <v>ДЮСШ</v>
      </c>
      <c r="F17" s="192">
        <v>3882</v>
      </c>
      <c r="G17" s="47"/>
      <c r="H17" s="47"/>
      <c r="I17" s="47"/>
      <c r="J17" s="108" t="str">
        <f>VLOOKUP($F17,УЧАСТНИКИ!$A$2:$K$231,9,FALSE)</f>
        <v>Л</v>
      </c>
    </row>
    <row r="18" spans="1:12" ht="20.100000000000001" customHeight="1" x14ac:dyDescent="0.2">
      <c r="A18" s="47" t="s">
        <v>19</v>
      </c>
      <c r="B18" s="293" t="str">
        <f>VLOOKUP($F18,УЧАСТНИКИ!$A$1:$K$705,3,FALSE)</f>
        <v>ГАРАФУТДИНОВ АЗАТ</v>
      </c>
      <c r="C18" s="108">
        <f>VLOOKUP($F18,УЧАСТНИКИ!$A$1:$K$705,4,FALSE)</f>
        <v>1996</v>
      </c>
      <c r="D18" s="230" t="str">
        <f>VLOOKUP($F18,УЧАСТНИКИ!$A$1:$K$705,5,FALSE)</f>
        <v>КАЗАНЬ</v>
      </c>
      <c r="E18" s="230" t="str">
        <f>VLOOKUP($F18,УЧАСТНИКИ!$A$1:$K$705,11,FALSE)</f>
        <v>КНИТУ (КХТИ)</v>
      </c>
      <c r="F18" s="192">
        <v>3569</v>
      </c>
      <c r="G18" s="47"/>
      <c r="H18" s="47"/>
      <c r="I18" s="47"/>
      <c r="J18" s="108" t="str">
        <f>VLOOKUP($F18,УЧАСТНИКИ!$A$2:$K$231,9,FALSE)</f>
        <v>Л</v>
      </c>
    </row>
    <row r="19" spans="1:12" ht="20.100000000000001" customHeight="1" x14ac:dyDescent="0.2">
      <c r="A19" s="47" t="s">
        <v>20</v>
      </c>
      <c r="B19" s="293" t="str">
        <f>VLOOKUP($F19,УЧАСТНИКИ!$A$1:$K$705,3,FALSE)</f>
        <v>ТРИБОЙ РОМАН</v>
      </c>
      <c r="C19" s="108" t="str">
        <f>VLOOKUP($F19,УЧАСТНИКИ!$A$1:$K$705,4,FALSE)</f>
        <v>2001ВК</v>
      </c>
      <c r="D19" s="230" t="str">
        <f>VLOOKUP($F19,УЧАСТНИКИ!$A$1:$K$705,5,FALSE)</f>
        <v>ЧУВАШСКАЯ РЕСП</v>
      </c>
      <c r="E19" s="230" t="str">
        <f>VLOOKUP($F19,УЧАСТНИКИ!$A$1:$K$705,11,FALSE)</f>
        <v>АУ СШОР 3</v>
      </c>
      <c r="F19" s="192">
        <v>3784</v>
      </c>
      <c r="G19" s="47"/>
      <c r="H19" s="47"/>
      <c r="I19" s="47"/>
      <c r="J19" s="108" t="str">
        <f>VLOOKUP($F19,УЧАСТНИКИ!$A$2:$K$231,9,FALSE)</f>
        <v>ВК</v>
      </c>
      <c r="L19" s="2"/>
    </row>
    <row r="20" spans="1:12" ht="20.100000000000001" customHeight="1" x14ac:dyDescent="0.2">
      <c r="A20" s="47" t="s">
        <v>21</v>
      </c>
      <c r="B20" s="293" t="str">
        <f>VLOOKUP($F20,УЧАСТНИКИ!$A$1:$K$705,3,FALSE)</f>
        <v>КРАЙНОВ ДЕНИС</v>
      </c>
      <c r="C20" s="108">
        <f>VLOOKUP($F20,УЧАСТНИКИ!$A$1:$K$705,4,FALSE)</f>
        <v>1997</v>
      </c>
      <c r="D20" s="230" t="str">
        <f>VLOOKUP($F20,УЧАСТНИКИ!$A$1:$K$705,5,FALSE)</f>
        <v>КАЗАНЬ</v>
      </c>
      <c r="E20" s="230" t="str">
        <f>VLOOKUP($F20,УЧАСТНИКИ!$A$1:$K$705,11,FALSE)</f>
        <v>ДЮСШ ОЛИМП</v>
      </c>
      <c r="F20" s="192">
        <v>69</v>
      </c>
      <c r="G20" s="47"/>
      <c r="H20" s="47"/>
      <c r="I20" s="47"/>
      <c r="J20" s="108" t="str">
        <f>VLOOKUP($F20,УЧАСТНИКИ!$A$2:$K$231,9,FALSE)</f>
        <v>Л</v>
      </c>
      <c r="L20" s="2"/>
    </row>
    <row r="21" spans="1:12" ht="20.100000000000001" customHeight="1" x14ac:dyDescent="0.2">
      <c r="A21" s="28"/>
      <c r="B21" s="31" t="s">
        <v>26</v>
      </c>
      <c r="C21" s="29"/>
      <c r="D21" s="86"/>
      <c r="E21" s="86"/>
      <c r="F21" s="195"/>
      <c r="G21" s="29"/>
      <c r="H21" s="29"/>
      <c r="I21" s="29"/>
      <c r="J21" s="30"/>
    </row>
    <row r="22" spans="1:12" ht="20.100000000000001" customHeight="1" x14ac:dyDescent="0.2">
      <c r="A22" s="37" t="s">
        <v>17</v>
      </c>
      <c r="B22" s="293" t="str">
        <f>VLOOKUP($F22,УЧАСТНИКИ!$A$1:$K$705,3,FALSE)</f>
        <v>ЖУКОВ ПАВЕЛ</v>
      </c>
      <c r="C22" s="108">
        <f>VLOOKUP($F22,УЧАСТНИКИ!$A$1:$K$705,4,FALSE)</f>
        <v>1997</v>
      </c>
      <c r="D22" s="230" t="str">
        <f>VLOOKUP($F22,УЧАСТНИКИ!$A$1:$K$705,5,FALSE)</f>
        <v>КАЗАНЬ</v>
      </c>
      <c r="E22" s="230" t="str">
        <f>VLOOKUP($F22,УЧАСТНИКИ!$A$1:$K$705,11,FALSE)</f>
        <v>КФУ</v>
      </c>
      <c r="F22" s="192">
        <v>3813</v>
      </c>
      <c r="G22" s="47"/>
      <c r="H22" s="47"/>
      <c r="I22" s="47"/>
      <c r="J22" s="108" t="str">
        <f>VLOOKUP($F22,УЧАСТНИКИ!$A$2:$K$231,9,FALSE)</f>
        <v>Л</v>
      </c>
    </row>
    <row r="23" spans="1:12" ht="20.100000000000001" customHeight="1" x14ac:dyDescent="0.2">
      <c r="A23" s="37" t="s">
        <v>18</v>
      </c>
      <c r="B23" s="293" t="str">
        <f>VLOOKUP($F23,УЧАСТНИКИ!$A$1:$K$705,3,FALSE)</f>
        <v>ТАХАУОВ АЗАТ</v>
      </c>
      <c r="C23" s="108">
        <f>VLOOKUP($F23,УЧАСТНИКИ!$A$1:$K$705,4,FALSE)</f>
        <v>1996</v>
      </c>
      <c r="D23" s="230" t="str">
        <f>VLOOKUP($F23,УЧАСТНИКИ!$A$1:$K$705,5,FALSE)</f>
        <v>НАБ.ЧЕЛНЫ</v>
      </c>
      <c r="E23" s="230" t="str">
        <f>VLOOKUP($F23,УЧАСТНИКИ!$A$1:$K$705,11,FALSE)</f>
        <v>ЯР ЧАЛЛЫ</v>
      </c>
      <c r="F23" s="192">
        <v>3874</v>
      </c>
      <c r="G23" s="37"/>
      <c r="H23" s="47"/>
      <c r="I23" s="37"/>
      <c r="J23" s="108" t="str">
        <f>VLOOKUP($F23,УЧАСТНИКИ!$A$2:$K$231,9,FALSE)</f>
        <v>Л</v>
      </c>
    </row>
    <row r="24" spans="1:12" ht="20.100000000000001" customHeight="1" x14ac:dyDescent="0.2">
      <c r="A24" s="37" t="s">
        <v>19</v>
      </c>
      <c r="B24" s="293" t="str">
        <f>VLOOKUP($F24,УЧАСТНИКИ!$A$1:$K$705,3,FALSE)</f>
        <v>ДАУТОВ ТИМУР</v>
      </c>
      <c r="C24" s="108">
        <f>VLOOKUP($F24,УЧАСТНИКИ!$A$1:$K$705,4,FALSE)</f>
        <v>1999</v>
      </c>
      <c r="D24" s="230" t="str">
        <f>VLOOKUP($F24,УЧАСТНИКИ!$A$1:$K$705,5,FALSE)</f>
        <v>КАЗАНЬ</v>
      </c>
      <c r="E24" s="230" t="str">
        <f>VLOOKUP($F24,УЧАСТНИКИ!$A$1:$K$705,11,FALSE)</f>
        <v>КДЮСШ АВИАТОР</v>
      </c>
      <c r="F24" s="192">
        <v>3858</v>
      </c>
      <c r="G24" s="37"/>
      <c r="H24" s="47"/>
      <c r="I24" s="37"/>
      <c r="J24" s="108" t="str">
        <f>VLOOKUP($F24,УЧАСТНИКИ!$A$2:$K$231,9,FALSE)</f>
        <v>Л</v>
      </c>
    </row>
    <row r="25" spans="1:12" ht="20.100000000000001" customHeight="1" x14ac:dyDescent="0.2">
      <c r="A25" s="37" t="s">
        <v>20</v>
      </c>
      <c r="B25" s="293" t="str">
        <f>VLOOKUP($F25,УЧАСТНИКИ!$A$1:$K$705,3,FALSE)</f>
        <v>ГОРДЕЕВ АЛЕКСАНДР</v>
      </c>
      <c r="C25" s="108">
        <f>VLOOKUP($F25,УЧАСТНИКИ!$A$1:$K$705,4,FALSE)</f>
        <v>2000</v>
      </c>
      <c r="D25" s="230" t="str">
        <f>VLOOKUP($F25,УЧАСТНИКИ!$A$1:$K$705,5,FALSE)</f>
        <v>КАЗАНЬ</v>
      </c>
      <c r="E25" s="230" t="str">
        <f>VLOOKUP($F25,УЧАСТНИКИ!$A$1:$K$705,11,FALSE)</f>
        <v>СДЮСШОР ЛА</v>
      </c>
      <c r="F25" s="192">
        <v>63</v>
      </c>
      <c r="G25" s="37"/>
      <c r="H25" s="47"/>
      <c r="I25" s="37"/>
      <c r="J25" s="108">
        <f>VLOOKUP($F25,УЧАСТНИКИ!$A$2:$K$231,9,FALSE)</f>
        <v>3</v>
      </c>
    </row>
    <row r="26" spans="1:12" ht="20.100000000000001" customHeight="1" x14ac:dyDescent="0.2">
      <c r="A26" s="47" t="s">
        <v>21</v>
      </c>
      <c r="B26" s="293" t="str">
        <f>VLOOKUP($F26,УЧАСТНИКИ!$A$1:$K$705,3,FALSE)</f>
        <v>СЕНЬКИН АНДРЕЙ</v>
      </c>
      <c r="C26" s="108">
        <f>VLOOKUP($F26,УЧАСТНИКИ!$A$1:$K$705,4,FALSE)</f>
        <v>1992</v>
      </c>
      <c r="D26" s="230" t="str">
        <f>VLOOKUP($F26,УЧАСТНИКИ!$A$1:$K$705,5,FALSE)</f>
        <v>КАЗАНЬ</v>
      </c>
      <c r="E26" s="230" t="str">
        <f>VLOOKUP($F26,УЧАСТНИКИ!$A$1:$K$705,11,FALSE)</f>
        <v>-</v>
      </c>
      <c r="F26" s="192">
        <v>3563</v>
      </c>
      <c r="G26" s="47"/>
      <c r="H26" s="47"/>
      <c r="I26" s="47"/>
      <c r="J26" s="108" t="str">
        <f>VLOOKUP($F26,УЧАСТНИКИ!$A$2:$K$231,9,FALSE)</f>
        <v>Л</v>
      </c>
    </row>
    <row r="27" spans="1:12" ht="20.100000000000001" customHeight="1" x14ac:dyDescent="0.2">
      <c r="A27" s="28"/>
      <c r="B27" s="31" t="s">
        <v>27</v>
      </c>
      <c r="C27" s="29"/>
      <c r="D27" s="86"/>
      <c r="E27" s="86"/>
      <c r="F27" s="195"/>
      <c r="G27" s="29"/>
      <c r="H27" s="29"/>
      <c r="I27" s="29"/>
      <c r="J27" s="30"/>
    </row>
    <row r="28" spans="1:12" ht="20.100000000000001" customHeight="1" x14ac:dyDescent="0.2">
      <c r="A28" s="37" t="s">
        <v>17</v>
      </c>
      <c r="B28" s="293" t="str">
        <f>VLOOKUP($F28,УЧАСТНИКИ!$A$1:$K$705,3,FALSE)</f>
        <v>ЕВГРАФОВ СВЯТОСЛАВ</v>
      </c>
      <c r="C28" s="108" t="str">
        <f>VLOOKUP($F28,УЧАСТНИКИ!$A$1:$K$705,4,FALSE)</f>
        <v>1991ВК</v>
      </c>
      <c r="D28" s="230" t="str">
        <f>VLOOKUP($F28,УЧАСТНИКИ!$A$1:$K$705,5,FALSE)</f>
        <v>ЧУВАШСКАЯ РЕСП</v>
      </c>
      <c r="E28" s="230" t="str">
        <f>VLOOKUP($F28,УЧАСТНИКИ!$A$1:$K$705,11,FALSE)</f>
        <v>МБУ, САШ</v>
      </c>
      <c r="F28" s="192">
        <v>3789</v>
      </c>
      <c r="G28" s="47"/>
      <c r="H28" s="47"/>
      <c r="I28" s="47"/>
      <c r="J28" s="108" t="str">
        <f>VLOOKUP($F28,УЧАСТНИКИ!$A$2:$K$231,9,FALSE)</f>
        <v>ВК</v>
      </c>
    </row>
    <row r="29" spans="1:12" ht="20.100000000000001" customHeight="1" x14ac:dyDescent="0.2">
      <c r="A29" s="37" t="s">
        <v>18</v>
      </c>
      <c r="B29" s="293" t="str">
        <f>VLOOKUP($F29,УЧАСТНИКИ!$A$1:$K$705,3,FALSE)</f>
        <v>СИДОРОВ ОЛЕГ</v>
      </c>
      <c r="C29" s="108">
        <f>VLOOKUP($F29,УЧАСТНИКИ!$A$1:$K$705,4,FALSE)</f>
        <v>1990</v>
      </c>
      <c r="D29" s="230" t="str">
        <f>VLOOKUP($F29,УЧАСТНИКИ!$A$1:$K$705,5,FALSE)</f>
        <v>КАЗАНЬ</v>
      </c>
      <c r="E29" s="230" t="str">
        <f>VLOOKUP($F29,УЧАСТНИКИ!$A$1:$K$705,11,FALSE)</f>
        <v>СДЮСШОР ЛА</v>
      </c>
      <c r="F29" s="192">
        <v>3567</v>
      </c>
      <c r="G29" s="37"/>
      <c r="H29" s="47"/>
      <c r="I29" s="37"/>
      <c r="J29" s="108" t="s">
        <v>158</v>
      </c>
    </row>
    <row r="30" spans="1:12" ht="20.100000000000001" customHeight="1" x14ac:dyDescent="0.2">
      <c r="A30" s="37" t="s">
        <v>19</v>
      </c>
      <c r="B30" s="293" t="str">
        <f>VLOOKUP($F30,УЧАСТНИКИ!$A$1:$K$705,3,FALSE)</f>
        <v>ГАЗИЗОВ АЛЬБЕРТ</v>
      </c>
      <c r="C30" s="108">
        <f>VLOOKUP($F30,УЧАСТНИКИ!$A$1:$K$705,4,FALSE)</f>
        <v>1998</v>
      </c>
      <c r="D30" s="230" t="str">
        <f>VLOOKUP($F30,УЧАСТНИКИ!$A$1:$K$705,5,FALSE)</f>
        <v>ЗЕЛЕНОДОЛЬСК</v>
      </c>
      <c r="E30" s="230" t="str">
        <f>VLOOKUP($F30,УЧАСТНИКИ!$A$1:$K$705,11,FALSE)</f>
        <v>-</v>
      </c>
      <c r="F30" s="192">
        <v>3562</v>
      </c>
      <c r="G30" s="37"/>
      <c r="H30" s="47"/>
      <c r="I30" s="37"/>
      <c r="J30" s="108" t="str">
        <f>VLOOKUP($F30,УЧАСТНИКИ!$A$2:$K$231,9,FALSE)</f>
        <v>Л</v>
      </c>
    </row>
    <row r="31" spans="1:12" ht="20.100000000000001" customHeight="1" x14ac:dyDescent="0.2">
      <c r="A31" s="37" t="s">
        <v>20</v>
      </c>
      <c r="B31" s="293" t="str">
        <f>VLOOKUP($F31,УЧАСТНИКИ!$A$1:$K$705,3,FALSE)</f>
        <v>ХВАТКОВ СЕРГЕЙ</v>
      </c>
      <c r="C31" s="108">
        <f>VLOOKUP($F31,УЧАСТНИКИ!$A$1:$K$705,4,FALSE)</f>
        <v>1992</v>
      </c>
      <c r="D31" s="230" t="str">
        <f>VLOOKUP($F31,УЧАСТНИКИ!$A$1:$K$705,5,FALSE)</f>
        <v>УЛЬЯНОВСК</v>
      </c>
      <c r="E31" s="230" t="str">
        <f>VLOOKUP($F31,УЧАСТНИКИ!$A$1:$K$705,11,FALSE)</f>
        <v>-</v>
      </c>
      <c r="F31" s="192">
        <v>17</v>
      </c>
      <c r="G31" s="37"/>
      <c r="H31" s="47"/>
      <c r="I31" s="37"/>
      <c r="J31" s="108" t="str">
        <f>VLOOKUP($F31,УЧАСТНИКИ!$A$2:$K$231,9,FALSE)</f>
        <v>ВК</v>
      </c>
      <c r="L31" s="2"/>
    </row>
    <row r="32" spans="1:12" ht="20.100000000000001" customHeight="1" x14ac:dyDescent="0.2">
      <c r="A32" s="47" t="s">
        <v>21</v>
      </c>
      <c r="B32" s="293" t="str">
        <f>VLOOKUP($F32,УЧАСТНИКИ!$A$1:$K$705,3,FALSE)</f>
        <v>ЗИЯНГИРОВ АЙДАР</v>
      </c>
      <c r="C32" s="108">
        <f>VLOOKUP($F32,УЧАСТНИКИ!$A$1:$K$705,4,FALSE)</f>
        <v>1997</v>
      </c>
      <c r="D32" s="230" t="str">
        <f>VLOOKUP($F32,УЧАСТНИКИ!$A$1:$K$705,5,FALSE)</f>
        <v>БАВЛЫ</v>
      </c>
      <c r="E32" s="230" t="str">
        <f>VLOOKUP($F32,УЧАСТНИКИ!$A$1:$K$705,11,FALSE)</f>
        <v>ДЮСШ №1</v>
      </c>
      <c r="F32" s="192">
        <v>16</v>
      </c>
      <c r="G32" s="47"/>
      <c r="H32" s="47"/>
      <c r="I32" s="47"/>
      <c r="J32" s="108">
        <f>VLOOKUP($F32,УЧАСТНИКИ!$A$2:$K$231,9,FALSE)</f>
        <v>2</v>
      </c>
      <c r="L32" s="2"/>
    </row>
    <row r="33" spans="1:12" ht="20.100000000000001" customHeight="1" x14ac:dyDescent="0.2">
      <c r="A33" s="28"/>
      <c r="B33" s="31" t="s">
        <v>36</v>
      </c>
      <c r="C33" s="29"/>
      <c r="D33" s="86"/>
      <c r="E33" s="86"/>
      <c r="F33" s="195"/>
      <c r="G33" s="29"/>
      <c r="H33" s="29"/>
      <c r="I33" s="29"/>
      <c r="J33" s="30"/>
    </row>
    <row r="34" spans="1:12" ht="20.100000000000001" customHeight="1" x14ac:dyDescent="0.2">
      <c r="A34" s="47" t="s">
        <v>17</v>
      </c>
      <c r="B34" s="293"/>
      <c r="C34" s="108"/>
      <c r="D34" s="230"/>
      <c r="E34" s="230"/>
      <c r="F34" s="192"/>
      <c r="G34" s="47"/>
      <c r="H34" s="47"/>
      <c r="I34" s="47"/>
      <c r="J34" s="108"/>
    </row>
    <row r="35" spans="1:12" ht="20.100000000000001" customHeight="1" x14ac:dyDescent="0.2">
      <c r="A35" s="47" t="s">
        <v>18</v>
      </c>
      <c r="B35" s="293" t="str">
        <f>VLOOKUP($F35,УЧАСТНИКИ!$A$1:$K$705,3,FALSE)</f>
        <v>КОНСТАНТИНОВ ОЛЕГ</v>
      </c>
      <c r="C35" s="108">
        <f>VLOOKUP($F35,УЧАСТНИКИ!$A$1:$K$705,4,FALSE)</f>
        <v>2000</v>
      </c>
      <c r="D35" s="230" t="str">
        <f>VLOOKUP($F35,УЧАСТНИКИ!$A$1:$K$705,5,FALSE)</f>
        <v>КАЗАНЬ</v>
      </c>
      <c r="E35" s="230" t="str">
        <f>VLOOKUP($F35,УЧАСТНИКИ!$A$1:$K$705,11,FALSE)</f>
        <v>СДЮСШОР ЛА</v>
      </c>
      <c r="F35" s="192">
        <v>3734</v>
      </c>
      <c r="G35" s="47"/>
      <c r="H35" s="47"/>
      <c r="I35" s="47"/>
      <c r="J35" s="108" t="str">
        <f>VLOOKUP($F35,УЧАСТНИКИ!$A$2:$K$231,9,FALSE)</f>
        <v>Л</v>
      </c>
    </row>
    <row r="36" spans="1:12" ht="20.100000000000001" customHeight="1" x14ac:dyDescent="0.2">
      <c r="A36" s="47" t="s">
        <v>19</v>
      </c>
      <c r="B36" s="293" t="str">
        <f>VLOOKUP($F36,УЧАСТНИКИ!$A$1:$K$705,3,FALSE)</f>
        <v>ГАФУРОВ АКМАЛЬ</v>
      </c>
      <c r="C36" s="108">
        <f>VLOOKUP($F36,УЧАСТНИКИ!$A$1:$K$705,4,FALSE)</f>
        <v>1996</v>
      </c>
      <c r="D36" s="230" t="str">
        <f>VLOOKUP($F36,УЧАСТНИКИ!$A$1:$K$705,5,FALSE)</f>
        <v>КАЗАНЬ</v>
      </c>
      <c r="E36" s="230" t="str">
        <f>VLOOKUP($F36,УЧАСТНИКИ!$A$1:$K$705,11,FALSE)</f>
        <v>ДЮСШ ОЛИМП</v>
      </c>
      <c r="F36" s="192">
        <v>68</v>
      </c>
      <c r="G36" s="47"/>
      <c r="H36" s="47"/>
      <c r="I36" s="47"/>
      <c r="J36" s="108" t="str">
        <f>VLOOKUP($F36,УЧАСТНИКИ!$A$2:$K$231,9,FALSE)</f>
        <v>Л</v>
      </c>
    </row>
    <row r="37" spans="1:12" ht="20.100000000000001" customHeight="1" x14ac:dyDescent="0.2">
      <c r="A37" s="47" t="s">
        <v>20</v>
      </c>
      <c r="B37" s="293" t="str">
        <f>VLOOKUP($F37,УЧАСТНИКИ!$A$1:$K$705,3,FALSE)</f>
        <v>БАЖАЙКИН МИХАИЛ</v>
      </c>
      <c r="C37" s="108" t="str">
        <f>VLOOKUP($F37,УЧАСТНИКИ!$A$1:$K$705,4,FALSE)</f>
        <v>1996ВК</v>
      </c>
      <c r="D37" s="230" t="str">
        <f>VLOOKUP($F37,УЧАСТНИКИ!$A$1:$K$705,5,FALSE)</f>
        <v>ЧУВАШСКАЯ РЕСП</v>
      </c>
      <c r="E37" s="230" t="str">
        <f>VLOOKUP($F37,УЧАСТНИКИ!$A$1:$K$705,11,FALSE)</f>
        <v>МБУ, САШ</v>
      </c>
      <c r="F37" s="192">
        <v>3786</v>
      </c>
      <c r="G37" s="47"/>
      <c r="H37" s="47"/>
      <c r="I37" s="47"/>
      <c r="J37" s="108" t="str">
        <f>VLOOKUP($F37,УЧАСТНИКИ!$A$2:$K$231,9,FALSE)</f>
        <v>ВК</v>
      </c>
      <c r="L37" s="2"/>
    </row>
    <row r="38" spans="1:12" ht="20.100000000000001" customHeight="1" x14ac:dyDescent="0.2">
      <c r="A38" s="47" t="s">
        <v>21</v>
      </c>
      <c r="B38" s="293" t="str">
        <f>VLOOKUP($F38,УЧАСТНИКИ!$A$1:$K$705,3,FALSE)</f>
        <v>ТАГИРОВ АЙЗАТ</v>
      </c>
      <c r="C38" s="108">
        <f>VLOOKUP($F38,УЧАСТНИКИ!$A$1:$K$705,4,FALSE)</f>
        <v>1997</v>
      </c>
      <c r="D38" s="230" t="str">
        <f>VLOOKUP($F38,УЧАСТНИКИ!$A$1:$K$705,5,FALSE)</f>
        <v>КАЗАНЬ</v>
      </c>
      <c r="E38" s="230" t="str">
        <f>VLOOKUP($F38,УЧАСТНИКИ!$A$1:$K$705,11,FALSE)</f>
        <v>КЭК</v>
      </c>
      <c r="F38" s="192">
        <v>3790</v>
      </c>
      <c r="G38" s="47"/>
      <c r="H38" s="47"/>
      <c r="I38" s="47"/>
      <c r="J38" s="108" t="str">
        <f>VLOOKUP($F38,УЧАСТНИКИ!$A$2:$K$231,9,FALSE)</f>
        <v>Л</v>
      </c>
      <c r="L38" s="2"/>
    </row>
    <row r="39" spans="1:12" ht="20.100000000000001" customHeight="1" x14ac:dyDescent="0.2">
      <c r="A39" s="28"/>
      <c r="B39" s="31" t="s">
        <v>11</v>
      </c>
      <c r="C39" s="29"/>
      <c r="D39" s="86"/>
      <c r="E39" s="86"/>
      <c r="F39" s="195"/>
      <c r="G39" s="29"/>
      <c r="H39" s="29"/>
      <c r="I39" s="29"/>
      <c r="J39" s="30"/>
    </row>
    <row r="40" spans="1:12" ht="20.100000000000001" customHeight="1" x14ac:dyDescent="0.2">
      <c r="A40" s="47" t="s">
        <v>17</v>
      </c>
      <c r="B40" s="293"/>
      <c r="C40" s="108"/>
      <c r="D40" s="230"/>
      <c r="E40" s="230"/>
      <c r="F40" s="192"/>
      <c r="G40" s="47"/>
      <c r="H40" s="47"/>
      <c r="I40" s="47"/>
      <c r="J40" s="108"/>
    </row>
    <row r="41" spans="1:12" ht="20.100000000000001" customHeight="1" x14ac:dyDescent="0.2">
      <c r="A41" s="47" t="s">
        <v>18</v>
      </c>
      <c r="B41" s="293" t="str">
        <f>VLOOKUP($F41,УЧАСТНИКИ!$A$1:$K$705,3,FALSE)</f>
        <v>ШАГИДОВ РАДИФ</v>
      </c>
      <c r="C41" s="108">
        <f>VLOOKUP($F41,УЧАСТНИКИ!$A$1:$K$705,4,FALSE)</f>
        <v>1995</v>
      </c>
      <c r="D41" s="230" t="str">
        <f>VLOOKUP($F41,УЧАСТНИКИ!$A$1:$K$705,5,FALSE)</f>
        <v>КАЗАНЬ</v>
      </c>
      <c r="E41" s="230" t="str">
        <f>VLOOKUP($F41,УЧАСТНИКИ!$A$1:$K$705,11,FALSE)</f>
        <v>КГАВМ</v>
      </c>
      <c r="F41" s="192">
        <v>61</v>
      </c>
      <c r="G41" s="47"/>
      <c r="H41" s="47"/>
      <c r="I41" s="47"/>
      <c r="J41" s="108" t="str">
        <f>VLOOKUP($F41,УЧАСТНИКИ!$A$2:$K$231,9,FALSE)</f>
        <v>Л</v>
      </c>
    </row>
    <row r="42" spans="1:12" ht="20.100000000000001" customHeight="1" x14ac:dyDescent="0.2">
      <c r="A42" s="47" t="s">
        <v>19</v>
      </c>
      <c r="B42" s="293" t="str">
        <f>VLOOKUP($F42,УЧАСТНИКИ!$A$1:$K$705,3,FALSE)</f>
        <v>ДОРМИДОНТОВ АЛЕКСАНДР</v>
      </c>
      <c r="C42" s="108" t="str">
        <f>VLOOKUP($F42,УЧАСТНИКИ!$A$1:$K$705,4,FALSE)</f>
        <v>1996ВК</v>
      </c>
      <c r="D42" s="230" t="str">
        <f>VLOOKUP($F42,УЧАСТНИКИ!$A$1:$K$705,5,FALSE)</f>
        <v>ЧУВАШСКАЯ РЕСП</v>
      </c>
      <c r="E42" s="230" t="str">
        <f>VLOOKUP($F42,УЧАСТНИКИ!$A$1:$K$705,11,FALSE)</f>
        <v>МБУ, САШ</v>
      </c>
      <c r="F42" s="192">
        <v>3787</v>
      </c>
      <c r="G42" s="47"/>
      <c r="H42" s="47"/>
      <c r="I42" s="47"/>
      <c r="J42" s="108" t="str">
        <f>VLOOKUP($F42,УЧАСТНИКИ!$A$2:$K$231,9,FALSE)</f>
        <v>ВК</v>
      </c>
    </row>
    <row r="43" spans="1:12" ht="20.100000000000001" customHeight="1" x14ac:dyDescent="0.2">
      <c r="A43" s="47" t="s">
        <v>20</v>
      </c>
      <c r="B43" s="293" t="str">
        <f>VLOOKUP($F43,УЧАСТНИКИ!$A$1:$K$705,3,FALSE)</f>
        <v>ЗАКУТАЕВ НИКИТА</v>
      </c>
      <c r="C43" s="108">
        <f>VLOOKUP($F43,УЧАСТНИКИ!$A$1:$K$705,4,FALSE)</f>
        <v>2000</v>
      </c>
      <c r="D43" s="230" t="str">
        <f>VLOOKUP($F43,УЧАСТНИКИ!$A$1:$K$705,5,FALSE)</f>
        <v>КАЗАНЬ</v>
      </c>
      <c r="E43" s="230" t="str">
        <f>VLOOKUP($F43,УЧАСТНИКИ!$A$1:$K$705,11,FALSE)</f>
        <v>СТРЕЛА</v>
      </c>
      <c r="F43" s="192">
        <v>3800</v>
      </c>
      <c r="G43" s="47"/>
      <c r="H43" s="47"/>
      <c r="I43" s="47"/>
      <c r="J43" s="108" t="str">
        <f>VLOOKUP($F43,УЧАСТНИКИ!$A$2:$K$231,9,FALSE)</f>
        <v>Л</v>
      </c>
      <c r="L43" s="2"/>
    </row>
    <row r="44" spans="1:12" ht="20.100000000000001" customHeight="1" x14ac:dyDescent="0.2">
      <c r="A44" s="47" t="s">
        <v>21</v>
      </c>
      <c r="B44" s="293"/>
      <c r="C44" s="108"/>
      <c r="D44" s="230"/>
      <c r="E44" s="230"/>
      <c r="F44" s="192"/>
      <c r="G44" s="47"/>
      <c r="H44" s="47"/>
      <c r="I44" s="47"/>
      <c r="J44" s="108"/>
      <c r="L44" s="2"/>
    </row>
    <row r="45" spans="1:12" ht="20.100000000000001" hidden="1" customHeight="1" x14ac:dyDescent="0.2">
      <c r="A45" s="28"/>
      <c r="B45" s="31" t="s">
        <v>0</v>
      </c>
      <c r="C45" s="29"/>
      <c r="D45" s="86"/>
      <c r="E45" s="86"/>
      <c r="F45" s="195"/>
      <c r="G45" s="29"/>
      <c r="H45" s="29"/>
      <c r="I45" s="29"/>
      <c r="J45" s="30"/>
    </row>
    <row r="46" spans="1:12" ht="20.100000000000001" hidden="1" customHeight="1" x14ac:dyDescent="0.2">
      <c r="A46" s="47" t="s">
        <v>17</v>
      </c>
      <c r="B46" s="293" t="e">
        <f>VLOOKUP($F46,УЧАСТНИКИ!$A$1:$K$705,3,FALSE)</f>
        <v>#N/A</v>
      </c>
      <c r="C46" s="108" t="e">
        <f>VLOOKUP($F46,УЧАСТНИКИ!$A$1:$K$705,4,FALSE)</f>
        <v>#N/A</v>
      </c>
      <c r="D46" s="230" t="e">
        <f>VLOOKUP($F46,УЧАСТНИКИ!$A$1:$K$705,5,FALSE)</f>
        <v>#N/A</v>
      </c>
      <c r="E46" s="230" t="e">
        <f>VLOOKUP($F46,УЧАСТНИКИ!$A$1:$K$705,11,FALSE)</f>
        <v>#N/A</v>
      </c>
      <c r="F46" s="192"/>
      <c r="G46" s="47"/>
      <c r="H46" s="47"/>
      <c r="I46" s="47"/>
      <c r="J46" s="108" t="e">
        <f>VLOOKUP($F46,УЧАСТНИКИ!$A$2:$K$231,9,FALSE)</f>
        <v>#N/A</v>
      </c>
    </row>
    <row r="47" spans="1:12" ht="20.100000000000001" hidden="1" customHeight="1" x14ac:dyDescent="0.2">
      <c r="A47" s="47" t="s">
        <v>18</v>
      </c>
      <c r="B47" s="293" t="e">
        <f>VLOOKUP($F47,УЧАСТНИКИ!$A$1:$K$705,3,FALSE)</f>
        <v>#N/A</v>
      </c>
      <c r="C47" s="108" t="e">
        <f>VLOOKUP($F47,УЧАСТНИКИ!$A$1:$K$705,4,FALSE)</f>
        <v>#N/A</v>
      </c>
      <c r="D47" s="230" t="e">
        <f>VLOOKUP($F47,УЧАСТНИКИ!$A$1:$K$705,5,FALSE)</f>
        <v>#N/A</v>
      </c>
      <c r="E47" s="230" t="e">
        <f>VLOOKUP($F47,УЧАСТНИКИ!$A$1:$K$705,11,FALSE)</f>
        <v>#N/A</v>
      </c>
      <c r="F47" s="192"/>
      <c r="G47" s="47"/>
      <c r="H47" s="47"/>
      <c r="I47" s="47"/>
      <c r="J47" s="108" t="e">
        <f>VLOOKUP($F47,УЧАСТНИКИ!$A$2:$K$231,9,FALSE)</f>
        <v>#N/A</v>
      </c>
    </row>
    <row r="48" spans="1:12" ht="20.100000000000001" hidden="1" customHeight="1" x14ac:dyDescent="0.2">
      <c r="A48" s="47" t="s">
        <v>19</v>
      </c>
      <c r="B48" s="293" t="e">
        <f>VLOOKUP($F48,УЧАСТНИКИ!$A$1:$K$705,3,FALSE)</f>
        <v>#N/A</v>
      </c>
      <c r="C48" s="108" t="e">
        <f>VLOOKUP($F48,УЧАСТНИКИ!$A$1:$K$705,4,FALSE)</f>
        <v>#N/A</v>
      </c>
      <c r="D48" s="230" t="e">
        <f>VLOOKUP($F48,УЧАСТНИКИ!$A$1:$K$705,5,FALSE)</f>
        <v>#N/A</v>
      </c>
      <c r="E48" s="230" t="e">
        <f>VLOOKUP($F48,УЧАСТНИКИ!$A$1:$K$705,11,FALSE)</f>
        <v>#N/A</v>
      </c>
      <c r="F48" s="192"/>
      <c r="G48" s="47"/>
      <c r="H48" s="47"/>
      <c r="I48" s="47"/>
      <c r="J48" s="108" t="e">
        <f>VLOOKUP($F48,УЧАСТНИКИ!$A$2:$K$231,9,FALSE)</f>
        <v>#N/A</v>
      </c>
    </row>
    <row r="49" spans="1:12" ht="20.100000000000001" hidden="1" customHeight="1" x14ac:dyDescent="0.2">
      <c r="A49" s="47" t="s">
        <v>20</v>
      </c>
      <c r="B49" s="293" t="e">
        <f>VLOOKUP($F49,УЧАСТНИКИ!$A$1:$K$705,3,FALSE)</f>
        <v>#N/A</v>
      </c>
      <c r="C49" s="108" t="e">
        <f>VLOOKUP($F49,УЧАСТНИКИ!$A$1:$K$705,4,FALSE)</f>
        <v>#N/A</v>
      </c>
      <c r="D49" s="230" t="e">
        <f>VLOOKUP($F49,УЧАСТНИКИ!$A$1:$K$705,5,FALSE)</f>
        <v>#N/A</v>
      </c>
      <c r="E49" s="230" t="e">
        <f>VLOOKUP($F49,УЧАСТНИКИ!$A$1:$K$705,11,FALSE)</f>
        <v>#N/A</v>
      </c>
      <c r="F49" s="192"/>
      <c r="G49" s="47"/>
      <c r="H49" s="47"/>
      <c r="I49" s="47"/>
      <c r="J49" s="108" t="e">
        <f>VLOOKUP($F49,УЧАСТНИКИ!$A$2:$K$231,9,FALSE)</f>
        <v>#N/A</v>
      </c>
      <c r="L49" s="2"/>
    </row>
    <row r="50" spans="1:12" ht="20.100000000000001" hidden="1" customHeight="1" x14ac:dyDescent="0.2">
      <c r="A50" s="47" t="s">
        <v>21</v>
      </c>
      <c r="B50" s="293" t="e">
        <f>VLOOKUP($F50,УЧАСТНИКИ!$A$1:$K$705,3,FALSE)</f>
        <v>#N/A</v>
      </c>
      <c r="C50" s="108" t="e">
        <f>VLOOKUP($F50,УЧАСТНИКИ!$A$1:$K$705,4,FALSE)</f>
        <v>#N/A</v>
      </c>
      <c r="D50" s="230" t="e">
        <f>VLOOKUP($F50,УЧАСТНИКИ!$A$1:$K$705,5,FALSE)</f>
        <v>#N/A</v>
      </c>
      <c r="E50" s="230" t="e">
        <f>VLOOKUP($F50,УЧАСТНИКИ!$A$1:$K$705,11,FALSE)</f>
        <v>#N/A</v>
      </c>
      <c r="F50" s="192"/>
      <c r="G50" s="47"/>
      <c r="H50" s="47"/>
      <c r="I50" s="47"/>
      <c r="J50" s="108" t="e">
        <f>VLOOKUP($F50,УЧАСТНИКИ!$A$2:$K$231,9,FALSE)</f>
        <v>#N/A</v>
      </c>
      <c r="L50" s="2"/>
    </row>
    <row r="51" spans="1:12" ht="20.100000000000001" hidden="1" customHeight="1" x14ac:dyDescent="0.2">
      <c r="A51" s="28"/>
      <c r="B51" s="31" t="s">
        <v>74</v>
      </c>
      <c r="C51" s="29"/>
      <c r="D51" s="86"/>
      <c r="E51" s="86"/>
      <c r="F51" s="195"/>
      <c r="G51" s="29"/>
      <c r="H51" s="29"/>
      <c r="I51" s="29"/>
      <c r="J51" s="30"/>
    </row>
    <row r="52" spans="1:12" ht="20.100000000000001" hidden="1" customHeight="1" x14ac:dyDescent="0.2">
      <c r="A52" s="47" t="s">
        <v>17</v>
      </c>
      <c r="B52" s="293" t="e">
        <f>VLOOKUP($F52,УЧАСТНИКИ!$A$1:$K$705,3,FALSE)</f>
        <v>#N/A</v>
      </c>
      <c r="C52" s="108" t="e">
        <f>VLOOKUP($F52,УЧАСТНИКИ!$A$1:$K$705,4,FALSE)</f>
        <v>#N/A</v>
      </c>
      <c r="D52" s="230" t="e">
        <f>VLOOKUP($F52,УЧАСТНИКИ!$A$1:$K$705,5,FALSE)</f>
        <v>#N/A</v>
      </c>
      <c r="E52" s="230" t="e">
        <f>VLOOKUP($F52,УЧАСТНИКИ!$A$1:$K$705,11,FALSE)</f>
        <v>#N/A</v>
      </c>
      <c r="F52" s="192"/>
      <c r="G52" s="47"/>
      <c r="H52" s="47"/>
      <c r="I52" s="47"/>
      <c r="J52" s="108" t="e">
        <f>VLOOKUP($F52,УЧАСТНИКИ!$A$2:$K$231,9,FALSE)</f>
        <v>#N/A</v>
      </c>
    </row>
    <row r="53" spans="1:12" ht="20.100000000000001" hidden="1" customHeight="1" x14ac:dyDescent="0.2">
      <c r="A53" s="47" t="s">
        <v>18</v>
      </c>
      <c r="B53" s="293" t="e">
        <f>VLOOKUP($F53,УЧАСТНИКИ!$A$1:$K$705,3,FALSE)</f>
        <v>#N/A</v>
      </c>
      <c r="C53" s="108" t="e">
        <f>VLOOKUP($F53,УЧАСТНИКИ!$A$1:$K$705,4,FALSE)</f>
        <v>#N/A</v>
      </c>
      <c r="D53" s="230" t="e">
        <f>VLOOKUP($F53,УЧАСТНИКИ!$A$1:$K$705,5,FALSE)</f>
        <v>#N/A</v>
      </c>
      <c r="E53" s="230" t="e">
        <f>VLOOKUP($F53,УЧАСТНИКИ!$A$1:$K$705,11,FALSE)</f>
        <v>#N/A</v>
      </c>
      <c r="F53" s="192"/>
      <c r="G53" s="47"/>
      <c r="H53" s="47"/>
      <c r="I53" s="47"/>
      <c r="J53" s="108" t="e">
        <f>VLOOKUP($F53,УЧАСТНИКИ!$A$2:$K$231,9,FALSE)</f>
        <v>#N/A</v>
      </c>
    </row>
    <row r="54" spans="1:12" ht="20.100000000000001" hidden="1" customHeight="1" x14ac:dyDescent="0.2">
      <c r="A54" s="47" t="s">
        <v>19</v>
      </c>
      <c r="B54" s="293" t="e">
        <f>VLOOKUP($F54,УЧАСТНИКИ!$A$1:$K$705,3,FALSE)</f>
        <v>#N/A</v>
      </c>
      <c r="C54" s="108" t="e">
        <f>VLOOKUP($F54,УЧАСТНИКИ!$A$1:$K$705,4,FALSE)</f>
        <v>#N/A</v>
      </c>
      <c r="D54" s="230" t="e">
        <f>VLOOKUP($F54,УЧАСТНИКИ!$A$1:$K$705,5,FALSE)</f>
        <v>#N/A</v>
      </c>
      <c r="E54" s="230" t="e">
        <f>VLOOKUP($F54,УЧАСТНИКИ!$A$1:$K$705,11,FALSE)</f>
        <v>#N/A</v>
      </c>
      <c r="F54" s="192"/>
      <c r="G54" s="47"/>
      <c r="H54" s="47"/>
      <c r="I54" s="47"/>
      <c r="J54" s="108" t="e">
        <f>VLOOKUP($F54,УЧАСТНИКИ!$A$2:$K$231,9,FALSE)</f>
        <v>#N/A</v>
      </c>
    </row>
    <row r="55" spans="1:12" ht="20.100000000000001" hidden="1" customHeight="1" x14ac:dyDescent="0.2">
      <c r="A55" s="47" t="s">
        <v>20</v>
      </c>
      <c r="B55" s="293" t="e">
        <f>VLOOKUP($F55,УЧАСТНИКИ!$A$1:$K$705,3,FALSE)</f>
        <v>#N/A</v>
      </c>
      <c r="C55" s="108" t="e">
        <f>VLOOKUP($F55,УЧАСТНИКИ!$A$1:$K$705,4,FALSE)</f>
        <v>#N/A</v>
      </c>
      <c r="D55" s="230" t="e">
        <f>VLOOKUP($F55,УЧАСТНИКИ!$A$1:$K$705,5,FALSE)</f>
        <v>#N/A</v>
      </c>
      <c r="E55" s="230" t="e">
        <f>VLOOKUP($F55,УЧАСТНИКИ!$A$1:$K$705,11,FALSE)</f>
        <v>#N/A</v>
      </c>
      <c r="F55" s="192"/>
      <c r="G55" s="47"/>
      <c r="H55" s="47"/>
      <c r="I55" s="47"/>
      <c r="J55" s="108" t="e">
        <f>VLOOKUP($F55,УЧАСТНИКИ!$A$2:$K$231,9,FALSE)</f>
        <v>#N/A</v>
      </c>
      <c r="L55" s="2"/>
    </row>
    <row r="56" spans="1:12" ht="20.100000000000001" hidden="1" customHeight="1" x14ac:dyDescent="0.2">
      <c r="A56" s="47" t="s">
        <v>21</v>
      </c>
      <c r="B56" s="293" t="e">
        <f>VLOOKUP($F56,УЧАСТНИКИ!$A$1:$K$705,3,FALSE)</f>
        <v>#N/A</v>
      </c>
      <c r="C56" s="108" t="e">
        <f>VLOOKUP($F56,УЧАСТНИКИ!$A$1:$K$705,4,FALSE)</f>
        <v>#N/A</v>
      </c>
      <c r="D56" s="230" t="e">
        <f>VLOOKUP($F56,УЧАСТНИКИ!$A$1:$K$705,5,FALSE)</f>
        <v>#N/A</v>
      </c>
      <c r="E56" s="230" t="e">
        <f>VLOOKUP($F56,УЧАСТНИКИ!$A$1:$K$705,11,FALSE)</f>
        <v>#N/A</v>
      </c>
      <c r="F56" s="192"/>
      <c r="G56" s="47"/>
      <c r="H56" s="47"/>
      <c r="I56" s="47"/>
      <c r="J56" s="108" t="e">
        <f>VLOOKUP($F56,УЧАСТНИКИ!$A$2:$K$231,9,FALSE)</f>
        <v>#N/A</v>
      </c>
      <c r="L56" s="2"/>
    </row>
    <row r="57" spans="1:12" ht="20.100000000000001" hidden="1" customHeight="1" x14ac:dyDescent="0.2">
      <c r="A57" s="28"/>
      <c r="B57" s="31" t="s">
        <v>75</v>
      </c>
      <c r="C57" s="29"/>
      <c r="D57" s="86"/>
      <c r="E57" s="86"/>
      <c r="F57" s="195"/>
      <c r="G57" s="29"/>
      <c r="H57" s="29"/>
      <c r="I57" s="29"/>
      <c r="J57" s="30"/>
    </row>
    <row r="58" spans="1:12" ht="20.100000000000001" hidden="1" customHeight="1" x14ac:dyDescent="0.2">
      <c r="A58" s="47" t="s">
        <v>17</v>
      </c>
      <c r="B58" s="293" t="e">
        <f>VLOOKUP($F58,УЧАСТНИКИ!$A$1:$K$705,3,FALSE)</f>
        <v>#N/A</v>
      </c>
      <c r="C58" s="108" t="e">
        <f>VLOOKUP($F58,УЧАСТНИКИ!$A$1:$K$705,4,FALSE)</f>
        <v>#N/A</v>
      </c>
      <c r="D58" s="230" t="e">
        <f>VLOOKUP($F58,УЧАСТНИКИ!$A$1:$K$705,5,FALSE)</f>
        <v>#N/A</v>
      </c>
      <c r="E58" s="230" t="e">
        <f>VLOOKUP($F58,УЧАСТНИКИ!$A$1:$K$705,11,FALSE)</f>
        <v>#N/A</v>
      </c>
      <c r="F58" s="192"/>
      <c r="G58" s="47"/>
      <c r="H58" s="47"/>
      <c r="I58" s="47"/>
      <c r="J58" s="108" t="e">
        <f>VLOOKUP($F58,УЧАСТНИКИ!$A$2:$K$231,9,FALSE)</f>
        <v>#N/A</v>
      </c>
    </row>
    <row r="59" spans="1:12" ht="20.100000000000001" hidden="1" customHeight="1" x14ac:dyDescent="0.2">
      <c r="A59" s="47" t="s">
        <v>18</v>
      </c>
      <c r="B59" s="293" t="e">
        <f>VLOOKUP($F59,УЧАСТНИКИ!$A$1:$K$705,3,FALSE)</f>
        <v>#N/A</v>
      </c>
      <c r="C59" s="108" t="e">
        <f>VLOOKUP($F59,УЧАСТНИКИ!$A$1:$K$705,4,FALSE)</f>
        <v>#N/A</v>
      </c>
      <c r="D59" s="230" t="e">
        <f>VLOOKUP($F59,УЧАСТНИКИ!$A$1:$K$705,5,FALSE)</f>
        <v>#N/A</v>
      </c>
      <c r="E59" s="230" t="e">
        <f>VLOOKUP($F59,УЧАСТНИКИ!$A$1:$K$705,11,FALSE)</f>
        <v>#N/A</v>
      </c>
      <c r="F59" s="192"/>
      <c r="G59" s="47"/>
      <c r="H59" s="47"/>
      <c r="I59" s="47"/>
      <c r="J59" s="108" t="e">
        <f>VLOOKUP($F59,УЧАСТНИКИ!$A$2:$K$231,9,FALSE)</f>
        <v>#N/A</v>
      </c>
    </row>
    <row r="60" spans="1:12" ht="20.100000000000001" hidden="1" customHeight="1" x14ac:dyDescent="0.2">
      <c r="A60" s="47" t="s">
        <v>19</v>
      </c>
      <c r="B60" s="293" t="e">
        <f>VLOOKUP($F60,УЧАСТНИКИ!$A$1:$K$705,3,FALSE)</f>
        <v>#N/A</v>
      </c>
      <c r="C60" s="108" t="e">
        <f>VLOOKUP($F60,УЧАСТНИКИ!$A$1:$K$705,4,FALSE)</f>
        <v>#N/A</v>
      </c>
      <c r="D60" s="230" t="e">
        <f>VLOOKUP($F60,УЧАСТНИКИ!$A$1:$K$705,5,FALSE)</f>
        <v>#N/A</v>
      </c>
      <c r="E60" s="230" t="e">
        <f>VLOOKUP($F60,УЧАСТНИКИ!$A$1:$K$705,11,FALSE)</f>
        <v>#N/A</v>
      </c>
      <c r="F60" s="192"/>
      <c r="G60" s="47"/>
      <c r="H60" s="47"/>
      <c r="I60" s="47"/>
      <c r="J60" s="108" t="e">
        <f>VLOOKUP($F60,УЧАСТНИКИ!$A$2:$K$231,9,FALSE)</f>
        <v>#N/A</v>
      </c>
    </row>
    <row r="61" spans="1:12" ht="20.100000000000001" hidden="1" customHeight="1" x14ac:dyDescent="0.2">
      <c r="A61" s="47" t="s">
        <v>20</v>
      </c>
      <c r="B61" s="293" t="e">
        <f>VLOOKUP($F61,УЧАСТНИКИ!$A$1:$K$705,3,FALSE)</f>
        <v>#N/A</v>
      </c>
      <c r="C61" s="108" t="e">
        <f>VLOOKUP($F61,УЧАСТНИКИ!$A$1:$K$705,4,FALSE)</f>
        <v>#N/A</v>
      </c>
      <c r="D61" s="230" t="e">
        <f>VLOOKUP($F61,УЧАСТНИКИ!$A$1:$K$705,5,FALSE)</f>
        <v>#N/A</v>
      </c>
      <c r="E61" s="230" t="e">
        <f>VLOOKUP($F61,УЧАСТНИКИ!$A$1:$K$705,11,FALSE)</f>
        <v>#N/A</v>
      </c>
      <c r="F61" s="192"/>
      <c r="G61" s="47"/>
      <c r="H61" s="47"/>
      <c r="I61" s="47"/>
      <c r="J61" s="108" t="e">
        <f>VLOOKUP($F61,УЧАСТНИКИ!$A$2:$K$231,9,FALSE)</f>
        <v>#N/A</v>
      </c>
      <c r="L61" s="2"/>
    </row>
    <row r="62" spans="1:12" ht="20.100000000000001" hidden="1" customHeight="1" x14ac:dyDescent="0.2">
      <c r="A62" s="47" t="s">
        <v>21</v>
      </c>
      <c r="B62" s="293" t="e">
        <f>VLOOKUP($F62,УЧАСТНИКИ!$A$1:$K$705,3,FALSE)</f>
        <v>#N/A</v>
      </c>
      <c r="C62" s="108" t="e">
        <f>VLOOKUP($F62,УЧАСТНИКИ!$A$1:$K$705,4,FALSE)</f>
        <v>#N/A</v>
      </c>
      <c r="D62" s="230" t="e">
        <f>VLOOKUP($F62,УЧАСТНИКИ!$A$1:$K$705,5,FALSE)</f>
        <v>#N/A</v>
      </c>
      <c r="E62" s="230" t="e">
        <f>VLOOKUP($F62,УЧАСТНИКИ!$A$1:$K$705,11,FALSE)</f>
        <v>#N/A</v>
      </c>
      <c r="F62" s="192"/>
      <c r="G62" s="47"/>
      <c r="H62" s="47"/>
      <c r="I62" s="47"/>
      <c r="J62" s="108" t="e">
        <f>VLOOKUP($F62,УЧАСТНИКИ!$A$2:$K$231,9,FALSE)</f>
        <v>#N/A</v>
      </c>
      <c r="L62" s="2"/>
    </row>
    <row r="63" spans="1:12" ht="20.100000000000001" hidden="1" customHeight="1" x14ac:dyDescent="0.2">
      <c r="A63" s="28"/>
      <c r="B63" s="31" t="s">
        <v>76</v>
      </c>
      <c r="C63" s="29"/>
      <c r="D63" s="86"/>
      <c r="E63" s="86"/>
      <c r="F63" s="195"/>
      <c r="G63" s="29"/>
      <c r="H63" s="29"/>
      <c r="I63" s="29"/>
      <c r="J63" s="30"/>
    </row>
    <row r="64" spans="1:12" ht="20.100000000000001" hidden="1" customHeight="1" x14ac:dyDescent="0.2">
      <c r="A64" s="47" t="s">
        <v>17</v>
      </c>
      <c r="B64" s="293" t="e">
        <f>VLOOKUP($F64,УЧАСТНИКИ!$A$1:$K$705,3,FALSE)</f>
        <v>#N/A</v>
      </c>
      <c r="C64" s="108" t="e">
        <f>VLOOKUP($F64,УЧАСТНИКИ!$A$1:$K$705,4,FALSE)</f>
        <v>#N/A</v>
      </c>
      <c r="D64" s="230" t="e">
        <f>VLOOKUP($F64,УЧАСТНИКИ!$A$1:$K$705,5,FALSE)</f>
        <v>#N/A</v>
      </c>
      <c r="E64" s="230" t="e">
        <f>VLOOKUP($F64,УЧАСТНИКИ!$A$1:$K$705,11,FALSE)</f>
        <v>#N/A</v>
      </c>
      <c r="F64" s="192"/>
      <c r="G64" s="47"/>
      <c r="H64" s="47"/>
      <c r="I64" s="47"/>
      <c r="J64" s="108" t="e">
        <f>VLOOKUP($F64,УЧАСТНИКИ!$A$2:$K$231,9,FALSE)</f>
        <v>#N/A</v>
      </c>
    </row>
    <row r="65" spans="1:12" ht="20.100000000000001" hidden="1" customHeight="1" x14ac:dyDescent="0.2">
      <c r="A65" s="47" t="s">
        <v>18</v>
      </c>
      <c r="B65" s="293" t="e">
        <f>VLOOKUP($F65,УЧАСТНИКИ!$A$1:$K$705,3,FALSE)</f>
        <v>#N/A</v>
      </c>
      <c r="C65" s="108" t="e">
        <f>VLOOKUP($F65,УЧАСТНИКИ!$A$1:$K$705,4,FALSE)</f>
        <v>#N/A</v>
      </c>
      <c r="D65" s="230" t="e">
        <f>VLOOKUP($F65,УЧАСТНИКИ!$A$1:$K$705,5,FALSE)</f>
        <v>#N/A</v>
      </c>
      <c r="E65" s="230" t="e">
        <f>VLOOKUP($F65,УЧАСТНИКИ!$A$1:$K$705,11,FALSE)</f>
        <v>#N/A</v>
      </c>
      <c r="F65" s="192"/>
      <c r="G65" s="47"/>
      <c r="H65" s="47"/>
      <c r="I65" s="47"/>
      <c r="J65" s="108" t="e">
        <f>VLOOKUP($F65,УЧАСТНИКИ!$A$2:$K$231,9,FALSE)</f>
        <v>#N/A</v>
      </c>
    </row>
    <row r="66" spans="1:12" ht="20.100000000000001" hidden="1" customHeight="1" x14ac:dyDescent="0.2">
      <c r="A66" s="47" t="s">
        <v>19</v>
      </c>
      <c r="B66" s="293" t="e">
        <f>VLOOKUP($F66,УЧАСТНИКИ!$A$1:$K$705,3,FALSE)</f>
        <v>#N/A</v>
      </c>
      <c r="C66" s="108" t="e">
        <f>VLOOKUP($F66,УЧАСТНИКИ!$A$1:$K$705,4,FALSE)</f>
        <v>#N/A</v>
      </c>
      <c r="D66" s="230" t="e">
        <f>VLOOKUP($F66,УЧАСТНИКИ!$A$1:$K$705,5,FALSE)</f>
        <v>#N/A</v>
      </c>
      <c r="E66" s="230" t="e">
        <f>VLOOKUP($F66,УЧАСТНИКИ!$A$1:$K$705,11,FALSE)</f>
        <v>#N/A</v>
      </c>
      <c r="F66" s="192"/>
      <c r="G66" s="47"/>
      <c r="H66" s="47"/>
      <c r="I66" s="47"/>
      <c r="J66" s="108" t="e">
        <f>VLOOKUP($F66,УЧАСТНИКИ!$A$2:$K$231,9,FALSE)</f>
        <v>#N/A</v>
      </c>
    </row>
    <row r="67" spans="1:12" ht="20.100000000000001" hidden="1" customHeight="1" x14ac:dyDescent="0.2">
      <c r="A67" s="47" t="s">
        <v>20</v>
      </c>
      <c r="B67" s="293" t="e">
        <f>VLOOKUP($F67,УЧАСТНИКИ!$A$1:$K$705,3,FALSE)</f>
        <v>#N/A</v>
      </c>
      <c r="C67" s="108" t="e">
        <f>VLOOKUP($F67,УЧАСТНИКИ!$A$1:$K$705,4,FALSE)</f>
        <v>#N/A</v>
      </c>
      <c r="D67" s="230" t="e">
        <f>VLOOKUP($F67,УЧАСТНИКИ!$A$1:$K$705,5,FALSE)</f>
        <v>#N/A</v>
      </c>
      <c r="E67" s="230" t="e">
        <f>VLOOKUP($F67,УЧАСТНИКИ!$A$1:$K$705,11,FALSE)</f>
        <v>#N/A</v>
      </c>
      <c r="F67" s="192"/>
      <c r="G67" s="47"/>
      <c r="H67" s="47"/>
      <c r="I67" s="47"/>
      <c r="J67" s="108" t="e">
        <f>VLOOKUP($F67,УЧАСТНИКИ!$A$2:$K$231,9,FALSE)</f>
        <v>#N/A</v>
      </c>
      <c r="L67" s="2"/>
    </row>
    <row r="68" spans="1:12" ht="20.100000000000001" hidden="1" customHeight="1" x14ac:dyDescent="0.2">
      <c r="A68" s="47" t="s">
        <v>21</v>
      </c>
      <c r="B68" s="293" t="e">
        <f>VLOOKUP($F68,УЧАСТНИКИ!$A$1:$K$705,3,FALSE)</f>
        <v>#N/A</v>
      </c>
      <c r="C68" s="108" t="e">
        <f>VLOOKUP($F68,УЧАСТНИКИ!$A$1:$K$705,4,FALSE)</f>
        <v>#N/A</v>
      </c>
      <c r="D68" s="230" t="e">
        <f>VLOOKUP($F68,УЧАСТНИКИ!$A$1:$K$705,5,FALSE)</f>
        <v>#N/A</v>
      </c>
      <c r="E68" s="230" t="e">
        <f>VLOOKUP($F68,УЧАСТНИКИ!$A$1:$K$705,11,FALSE)</f>
        <v>#N/A</v>
      </c>
      <c r="F68" s="192"/>
      <c r="G68" s="47"/>
      <c r="H68" s="47"/>
      <c r="I68" s="47"/>
      <c r="J68" s="108" t="e">
        <f>VLOOKUP($F68,УЧАСТНИКИ!$A$2:$K$231,9,FALSE)</f>
        <v>#N/A</v>
      </c>
      <c r="L68" s="2"/>
    </row>
    <row r="69" spans="1:12" ht="20.100000000000001" hidden="1" customHeight="1" x14ac:dyDescent="0.2">
      <c r="A69" s="28"/>
      <c r="B69" s="31" t="s">
        <v>77</v>
      </c>
      <c r="C69" s="29"/>
      <c r="D69" s="86"/>
      <c r="E69" s="86"/>
      <c r="F69" s="195"/>
      <c r="G69" s="29"/>
      <c r="H69" s="29"/>
      <c r="I69" s="29"/>
      <c r="J69" s="30"/>
    </row>
    <row r="70" spans="1:12" ht="20.100000000000001" hidden="1" customHeight="1" x14ac:dyDescent="0.2">
      <c r="A70" s="47" t="s">
        <v>17</v>
      </c>
      <c r="B70" s="293" t="e">
        <f>VLOOKUP($F70,УЧАСТНИКИ!$A$1:$K$705,3,FALSE)</f>
        <v>#N/A</v>
      </c>
      <c r="C70" s="108" t="e">
        <f>VLOOKUP($F70,УЧАСТНИКИ!$A$1:$K$705,4,FALSE)</f>
        <v>#N/A</v>
      </c>
      <c r="D70" s="230" t="e">
        <f>VLOOKUP($F70,УЧАСТНИКИ!$A$1:$K$705,5,FALSE)</f>
        <v>#N/A</v>
      </c>
      <c r="E70" s="230" t="e">
        <f>VLOOKUP($F70,УЧАСТНИКИ!$A$1:$K$705,11,FALSE)</f>
        <v>#N/A</v>
      </c>
      <c r="F70" s="192"/>
      <c r="G70" s="47"/>
      <c r="H70" s="47"/>
      <c r="I70" s="47"/>
      <c r="J70" s="108" t="e">
        <f>VLOOKUP($F70,УЧАСТНИКИ!$A$2:$K$231,9,FALSE)</f>
        <v>#N/A</v>
      </c>
    </row>
    <row r="71" spans="1:12" ht="20.100000000000001" hidden="1" customHeight="1" x14ac:dyDescent="0.2">
      <c r="A71" s="47" t="s">
        <v>18</v>
      </c>
      <c r="B71" s="293" t="e">
        <f>VLOOKUP($F71,УЧАСТНИКИ!$A$1:$K$705,3,FALSE)</f>
        <v>#N/A</v>
      </c>
      <c r="C71" s="108" t="e">
        <f>VLOOKUP($F71,УЧАСТНИКИ!$A$1:$K$705,4,FALSE)</f>
        <v>#N/A</v>
      </c>
      <c r="D71" s="230" t="e">
        <f>VLOOKUP($F71,УЧАСТНИКИ!$A$1:$K$705,5,FALSE)</f>
        <v>#N/A</v>
      </c>
      <c r="E71" s="230" t="e">
        <f>VLOOKUP($F71,УЧАСТНИКИ!$A$1:$K$705,11,FALSE)</f>
        <v>#N/A</v>
      </c>
      <c r="F71" s="192"/>
      <c r="G71" s="47"/>
      <c r="H71" s="47"/>
      <c r="I71" s="47"/>
      <c r="J71" s="108" t="e">
        <f>VLOOKUP($F71,УЧАСТНИКИ!$A$2:$K$231,9,FALSE)</f>
        <v>#N/A</v>
      </c>
    </row>
    <row r="72" spans="1:12" ht="20.100000000000001" hidden="1" customHeight="1" x14ac:dyDescent="0.2">
      <c r="A72" s="47" t="s">
        <v>19</v>
      </c>
      <c r="B72" s="293" t="e">
        <f>VLOOKUP($F72,УЧАСТНИКИ!$A$1:$K$705,3,FALSE)</f>
        <v>#N/A</v>
      </c>
      <c r="C72" s="108" t="e">
        <f>VLOOKUP($F72,УЧАСТНИКИ!$A$1:$K$705,4,FALSE)</f>
        <v>#N/A</v>
      </c>
      <c r="D72" s="230" t="e">
        <f>VLOOKUP($F72,УЧАСТНИКИ!$A$1:$K$705,5,FALSE)</f>
        <v>#N/A</v>
      </c>
      <c r="E72" s="230" t="e">
        <f>VLOOKUP($F72,УЧАСТНИКИ!$A$1:$K$705,11,FALSE)</f>
        <v>#N/A</v>
      </c>
      <c r="F72" s="192"/>
      <c r="G72" s="47"/>
      <c r="H72" s="47"/>
      <c r="I72" s="47"/>
      <c r="J72" s="108" t="e">
        <f>VLOOKUP($F72,УЧАСТНИКИ!$A$2:$K$231,9,FALSE)</f>
        <v>#N/A</v>
      </c>
    </row>
    <row r="73" spans="1:12" ht="20.100000000000001" hidden="1" customHeight="1" x14ac:dyDescent="0.2">
      <c r="A73" s="47" t="s">
        <v>20</v>
      </c>
      <c r="B73" s="293" t="e">
        <f>VLOOKUP($F73,УЧАСТНИКИ!$A$1:$K$705,3,FALSE)</f>
        <v>#N/A</v>
      </c>
      <c r="C73" s="108" t="e">
        <f>VLOOKUP($F73,УЧАСТНИКИ!$A$1:$K$705,4,FALSE)</f>
        <v>#N/A</v>
      </c>
      <c r="D73" s="230" t="e">
        <f>VLOOKUP($F73,УЧАСТНИКИ!$A$1:$K$705,5,FALSE)</f>
        <v>#N/A</v>
      </c>
      <c r="E73" s="230" t="e">
        <f>VLOOKUP($F73,УЧАСТНИКИ!$A$1:$K$705,11,FALSE)</f>
        <v>#N/A</v>
      </c>
      <c r="F73" s="192"/>
      <c r="G73" s="47"/>
      <c r="H73" s="47"/>
      <c r="I73" s="47"/>
      <c r="J73" s="108" t="e">
        <f>VLOOKUP($F73,УЧАСТНИКИ!$A$2:$K$231,9,FALSE)</f>
        <v>#N/A</v>
      </c>
      <c r="L73" s="2"/>
    </row>
    <row r="74" spans="1:12" ht="20.100000000000001" hidden="1" customHeight="1" x14ac:dyDescent="0.2">
      <c r="A74" s="47" t="s">
        <v>21</v>
      </c>
      <c r="B74" s="293" t="e">
        <f>VLOOKUP($F74,УЧАСТНИКИ!$A$1:$K$705,3,FALSE)</f>
        <v>#N/A</v>
      </c>
      <c r="C74" s="108" t="e">
        <f>VLOOKUP($F74,УЧАСТНИКИ!$A$1:$K$705,4,FALSE)</f>
        <v>#N/A</v>
      </c>
      <c r="D74" s="230" t="e">
        <f>VLOOKUP($F74,УЧАСТНИКИ!$A$1:$K$705,5,FALSE)</f>
        <v>#N/A</v>
      </c>
      <c r="E74" s="230" t="e">
        <f>VLOOKUP($F74,УЧАСТНИКИ!$A$1:$K$705,11,FALSE)</f>
        <v>#N/A</v>
      </c>
      <c r="F74" s="192"/>
      <c r="G74" s="47"/>
      <c r="H74" s="47"/>
      <c r="I74" s="47"/>
      <c r="J74" s="108" t="e">
        <f>VLOOKUP($F74,УЧАСТНИКИ!$A$2:$K$231,9,FALSE)</f>
        <v>#N/A</v>
      </c>
      <c r="L74" s="2"/>
    </row>
    <row r="75" spans="1:12" ht="20.100000000000001" hidden="1" customHeight="1" x14ac:dyDescent="0.2">
      <c r="A75" s="28"/>
      <c r="B75" s="31" t="s">
        <v>78</v>
      </c>
      <c r="C75" s="29"/>
      <c r="D75" s="86"/>
      <c r="E75" s="86"/>
      <c r="F75" s="195"/>
      <c r="G75" s="29"/>
      <c r="H75" s="29"/>
      <c r="I75" s="29"/>
      <c r="J75" s="30"/>
    </row>
    <row r="76" spans="1:12" ht="20.100000000000001" hidden="1" customHeight="1" x14ac:dyDescent="0.2">
      <c r="A76" s="47" t="s">
        <v>17</v>
      </c>
      <c r="B76" s="293"/>
      <c r="C76" s="108"/>
      <c r="D76" s="230"/>
      <c r="E76" s="230"/>
      <c r="F76" s="192"/>
      <c r="G76" s="47"/>
      <c r="H76" s="47"/>
      <c r="I76" s="47"/>
      <c r="J76" s="108"/>
    </row>
    <row r="77" spans="1:12" ht="20.100000000000001" hidden="1" customHeight="1" x14ac:dyDescent="0.2">
      <c r="A77" s="47" t="s">
        <v>18</v>
      </c>
      <c r="B77" s="293" t="e">
        <f>VLOOKUP($F77,УЧАСТНИКИ!$A$1:$K$705,3,FALSE)</f>
        <v>#N/A</v>
      </c>
      <c r="C77" s="108" t="e">
        <f>VLOOKUP($F77,УЧАСТНИКИ!$A$1:$K$705,4,FALSE)</f>
        <v>#N/A</v>
      </c>
      <c r="D77" s="230" t="e">
        <f>VLOOKUP($F77,УЧАСТНИКИ!$A$1:$K$705,5,FALSE)</f>
        <v>#N/A</v>
      </c>
      <c r="E77" s="230" t="e">
        <f>VLOOKUP($F77,УЧАСТНИКИ!$A$1:$K$705,11,FALSE)</f>
        <v>#N/A</v>
      </c>
      <c r="F77" s="192"/>
      <c r="G77" s="47"/>
      <c r="H77" s="47"/>
      <c r="I77" s="47"/>
      <c r="J77" s="108" t="e">
        <f>VLOOKUP($F77,УЧАСТНИКИ!$A$2:$K$231,9,FALSE)</f>
        <v>#N/A</v>
      </c>
    </row>
    <row r="78" spans="1:12" ht="20.100000000000001" hidden="1" customHeight="1" x14ac:dyDescent="0.2">
      <c r="A78" s="47" t="s">
        <v>19</v>
      </c>
      <c r="B78" s="293" t="e">
        <f>VLOOKUP($F78,УЧАСТНИКИ!$A$1:$K$705,3,FALSE)</f>
        <v>#N/A</v>
      </c>
      <c r="C78" s="108" t="e">
        <f>VLOOKUP($F78,УЧАСТНИКИ!$A$1:$K$705,4,FALSE)</f>
        <v>#N/A</v>
      </c>
      <c r="D78" s="230" t="e">
        <f>VLOOKUP($F78,УЧАСТНИКИ!$A$1:$K$705,5,FALSE)</f>
        <v>#N/A</v>
      </c>
      <c r="E78" s="230" t="e">
        <f>VLOOKUP($F78,УЧАСТНИКИ!$A$1:$K$705,11,FALSE)</f>
        <v>#N/A</v>
      </c>
      <c r="F78" s="192"/>
      <c r="G78" s="47"/>
      <c r="H78" s="47"/>
      <c r="I78" s="47"/>
      <c r="J78" s="108" t="e">
        <f>VLOOKUP($F78,УЧАСТНИКИ!$A$2:$K$231,9,FALSE)</f>
        <v>#N/A</v>
      </c>
    </row>
    <row r="79" spans="1:12" ht="20.100000000000001" hidden="1" customHeight="1" x14ac:dyDescent="0.2">
      <c r="A79" s="47" t="s">
        <v>20</v>
      </c>
      <c r="B79" s="293" t="e">
        <f>VLOOKUP($F79,УЧАСТНИКИ!$A$1:$K$705,3,FALSE)</f>
        <v>#N/A</v>
      </c>
      <c r="C79" s="108" t="e">
        <f>VLOOKUP($F79,УЧАСТНИКИ!$A$1:$K$705,4,FALSE)</f>
        <v>#N/A</v>
      </c>
      <c r="D79" s="230" t="e">
        <f>VLOOKUP($F79,УЧАСТНИКИ!$A$1:$K$705,5,FALSE)</f>
        <v>#N/A</v>
      </c>
      <c r="E79" s="230" t="e">
        <f>VLOOKUP($F79,УЧАСТНИКИ!$A$1:$K$705,11,FALSE)</f>
        <v>#N/A</v>
      </c>
      <c r="F79" s="192"/>
      <c r="G79" s="47"/>
      <c r="H79" s="47"/>
      <c r="I79" s="47"/>
      <c r="J79" s="108" t="e">
        <f>VLOOKUP($F79,УЧАСТНИКИ!$A$2:$K$231,9,FALSE)</f>
        <v>#N/A</v>
      </c>
      <c r="L79" s="2"/>
    </row>
    <row r="80" spans="1:12" ht="20.100000000000001" hidden="1" customHeight="1" x14ac:dyDescent="0.2">
      <c r="A80" s="47" t="s">
        <v>21</v>
      </c>
      <c r="B80" s="293" t="e">
        <f>VLOOKUP($F80,УЧАСТНИКИ!$A$1:$K$705,3,FALSE)</f>
        <v>#N/A</v>
      </c>
      <c r="C80" s="108" t="e">
        <f>VLOOKUP($F80,УЧАСТНИКИ!$A$1:$K$705,4,FALSE)</f>
        <v>#N/A</v>
      </c>
      <c r="D80" s="230" t="e">
        <f>VLOOKUP($F80,УЧАСТНИКИ!$A$1:$K$705,5,FALSE)</f>
        <v>#N/A</v>
      </c>
      <c r="E80" s="230" t="e">
        <f>VLOOKUP($F80,УЧАСТНИКИ!$A$1:$K$705,11,FALSE)</f>
        <v>#N/A</v>
      </c>
      <c r="F80" s="192"/>
      <c r="G80" s="47"/>
      <c r="H80" s="47"/>
      <c r="I80" s="47"/>
      <c r="J80" s="108" t="e">
        <f>VLOOKUP($F80,УЧАСТНИКИ!$A$2:$K$231,9,FALSE)</f>
        <v>#N/A</v>
      </c>
      <c r="L80" s="2"/>
    </row>
    <row r="81" spans="1:12" ht="20.100000000000001" hidden="1" customHeight="1" x14ac:dyDescent="0.2">
      <c r="A81" s="28"/>
      <c r="B81" s="31" t="s">
        <v>79</v>
      </c>
      <c r="C81" s="29"/>
      <c r="D81" s="86"/>
      <c r="E81" s="86"/>
      <c r="F81" s="195"/>
      <c r="G81" s="29"/>
      <c r="H81" s="29"/>
      <c r="I81" s="29"/>
      <c r="J81" s="30"/>
    </row>
    <row r="82" spans="1:12" ht="20.100000000000001" hidden="1" customHeight="1" x14ac:dyDescent="0.2">
      <c r="A82" s="47" t="s">
        <v>17</v>
      </c>
      <c r="B82" s="293" t="e">
        <f>VLOOKUP($F82,УЧАСТНИКИ!$A$1:$K$705,3,FALSE)</f>
        <v>#N/A</v>
      </c>
      <c r="C82" s="108" t="e">
        <f>VLOOKUP($F82,УЧАСТНИКИ!$A$1:$K$705,4,FALSE)</f>
        <v>#N/A</v>
      </c>
      <c r="D82" s="230" t="e">
        <f>VLOOKUP($F82,УЧАСТНИКИ!$A$1:$K$705,5,FALSE)</f>
        <v>#N/A</v>
      </c>
      <c r="E82" s="230" t="e">
        <f>VLOOKUP($F82,УЧАСТНИКИ!$A$1:$K$705,11,FALSE)</f>
        <v>#N/A</v>
      </c>
      <c r="F82" s="192"/>
      <c r="G82" s="47"/>
      <c r="H82" s="47"/>
      <c r="I82" s="47"/>
      <c r="J82" s="108" t="e">
        <f>VLOOKUP($F82,УЧАСТНИКИ!$A$2:$K$231,9,FALSE)</f>
        <v>#N/A</v>
      </c>
    </row>
    <row r="83" spans="1:12" ht="20.100000000000001" hidden="1" customHeight="1" x14ac:dyDescent="0.2">
      <c r="A83" s="47" t="s">
        <v>18</v>
      </c>
      <c r="B83" s="293" t="e">
        <f>VLOOKUP($F83,УЧАСТНИКИ!$A$1:$K$705,3,FALSE)</f>
        <v>#N/A</v>
      </c>
      <c r="C83" s="108" t="e">
        <f>VLOOKUP($F83,УЧАСТНИКИ!$A$1:$K$705,4,FALSE)</f>
        <v>#N/A</v>
      </c>
      <c r="D83" s="230" t="e">
        <f>VLOOKUP($F83,УЧАСТНИКИ!$A$1:$K$705,5,FALSE)</f>
        <v>#N/A</v>
      </c>
      <c r="E83" s="230" t="e">
        <f>VLOOKUP($F83,УЧАСТНИКИ!$A$1:$K$705,11,FALSE)</f>
        <v>#N/A</v>
      </c>
      <c r="F83" s="192"/>
      <c r="G83" s="47"/>
      <c r="H83" s="47"/>
      <c r="I83" s="47"/>
      <c r="J83" s="108" t="e">
        <f>VLOOKUP($F83,УЧАСТНИКИ!$A$2:$K$231,9,FALSE)</f>
        <v>#N/A</v>
      </c>
    </row>
    <row r="84" spans="1:12" ht="20.100000000000001" hidden="1" customHeight="1" x14ac:dyDescent="0.2">
      <c r="A84" s="47" t="s">
        <v>19</v>
      </c>
      <c r="B84" s="293" t="e">
        <f>VLOOKUP($F84,УЧАСТНИКИ!$A$1:$K$705,3,FALSE)</f>
        <v>#N/A</v>
      </c>
      <c r="C84" s="108" t="e">
        <f>VLOOKUP($F84,УЧАСТНИКИ!$A$1:$K$705,4,FALSE)</f>
        <v>#N/A</v>
      </c>
      <c r="D84" s="230" t="e">
        <f>VLOOKUP($F84,УЧАСТНИКИ!$A$1:$K$705,5,FALSE)</f>
        <v>#N/A</v>
      </c>
      <c r="E84" s="230" t="e">
        <f>VLOOKUP($F84,УЧАСТНИКИ!$A$1:$K$705,11,FALSE)</f>
        <v>#N/A</v>
      </c>
      <c r="F84" s="192"/>
      <c r="G84" s="47"/>
      <c r="H84" s="47"/>
      <c r="I84" s="47"/>
      <c r="J84" s="108" t="e">
        <f>VLOOKUP($F84,УЧАСТНИКИ!$A$2:$K$231,9,FALSE)</f>
        <v>#N/A</v>
      </c>
    </row>
    <row r="85" spans="1:12" ht="20.100000000000001" hidden="1" customHeight="1" x14ac:dyDescent="0.2">
      <c r="A85" s="47" t="s">
        <v>20</v>
      </c>
      <c r="B85" s="293" t="e">
        <f>VLOOKUP($F85,УЧАСТНИКИ!$A$1:$K$705,3,FALSE)</f>
        <v>#N/A</v>
      </c>
      <c r="C85" s="108" t="e">
        <f>VLOOKUP($F85,УЧАСТНИКИ!$A$1:$K$705,4,FALSE)</f>
        <v>#N/A</v>
      </c>
      <c r="D85" s="230" t="e">
        <f>VLOOKUP($F85,УЧАСТНИКИ!$A$1:$K$705,5,FALSE)</f>
        <v>#N/A</v>
      </c>
      <c r="E85" s="230" t="e">
        <f>VLOOKUP($F85,УЧАСТНИКИ!$A$1:$K$705,11,FALSE)</f>
        <v>#N/A</v>
      </c>
      <c r="F85" s="192"/>
      <c r="G85" s="47"/>
      <c r="H85" s="47"/>
      <c r="I85" s="47"/>
      <c r="J85" s="108" t="e">
        <f>VLOOKUP($F85,УЧАСТНИКИ!$A$2:$K$231,9,FALSE)</f>
        <v>#N/A</v>
      </c>
      <c r="L85" s="2"/>
    </row>
    <row r="86" spans="1:12" ht="20.100000000000001" hidden="1" customHeight="1" x14ac:dyDescent="0.2">
      <c r="A86" s="28"/>
      <c r="B86" s="31" t="s">
        <v>80</v>
      </c>
      <c r="C86" s="29"/>
      <c r="D86" s="86"/>
      <c r="E86" s="86"/>
      <c r="F86" s="195"/>
      <c r="G86" s="29"/>
      <c r="H86" s="29"/>
      <c r="I86" s="29"/>
      <c r="J86" s="30"/>
    </row>
    <row r="87" spans="1:12" ht="20.100000000000001" hidden="1" customHeight="1" x14ac:dyDescent="0.2">
      <c r="A87" s="47" t="s">
        <v>17</v>
      </c>
      <c r="B87" s="293" t="e">
        <f>VLOOKUP($F87,УЧАСТНИКИ!$A$1:$K$705,3,FALSE)</f>
        <v>#N/A</v>
      </c>
      <c r="C87" s="108" t="e">
        <f>VLOOKUP($F87,УЧАСТНИКИ!$A$1:$K$705,4,FALSE)</f>
        <v>#N/A</v>
      </c>
      <c r="D87" s="230" t="e">
        <f>VLOOKUP($F87,УЧАСТНИКИ!$A$1:$K$705,5,FALSE)</f>
        <v>#N/A</v>
      </c>
      <c r="E87" s="230" t="e">
        <f>VLOOKUP($F87,УЧАСТНИКИ!$A$1:$K$705,11,FALSE)</f>
        <v>#N/A</v>
      </c>
      <c r="F87" s="192"/>
      <c r="G87" s="47"/>
      <c r="H87" s="47"/>
      <c r="I87" s="47"/>
      <c r="J87" s="108" t="e">
        <f>VLOOKUP($F87,УЧАСТНИКИ!$A$2:$K$231,9,FALSE)</f>
        <v>#N/A</v>
      </c>
    </row>
    <row r="88" spans="1:12" ht="20.100000000000001" hidden="1" customHeight="1" x14ac:dyDescent="0.2">
      <c r="A88" s="47" t="s">
        <v>18</v>
      </c>
      <c r="B88" s="293" t="e">
        <f>VLOOKUP($F88,УЧАСТНИКИ!$A$1:$K$705,3,FALSE)</f>
        <v>#N/A</v>
      </c>
      <c r="C88" s="108" t="e">
        <f>VLOOKUP($F88,УЧАСТНИКИ!$A$1:$K$705,4,FALSE)</f>
        <v>#N/A</v>
      </c>
      <c r="D88" s="230" t="e">
        <f>VLOOKUP($F88,УЧАСТНИКИ!$A$1:$K$705,5,FALSE)</f>
        <v>#N/A</v>
      </c>
      <c r="E88" s="230" t="e">
        <f>VLOOKUP($F88,УЧАСТНИКИ!$A$1:$K$705,11,FALSE)</f>
        <v>#N/A</v>
      </c>
      <c r="F88" s="192"/>
      <c r="G88" s="47"/>
      <c r="H88" s="47"/>
      <c r="I88" s="47"/>
      <c r="J88" s="108" t="e">
        <f>VLOOKUP($F88,УЧАСТНИКИ!$A$2:$K$231,9,FALSE)</f>
        <v>#N/A</v>
      </c>
    </row>
    <row r="89" spans="1:12" ht="20.100000000000001" hidden="1" customHeight="1" x14ac:dyDescent="0.2">
      <c r="A89" s="47" t="s">
        <v>19</v>
      </c>
      <c r="B89" s="293" t="e">
        <f>VLOOKUP($F89,УЧАСТНИКИ!$A$1:$K$705,3,FALSE)</f>
        <v>#N/A</v>
      </c>
      <c r="C89" s="108" t="e">
        <f>VLOOKUP($F89,УЧАСТНИКИ!$A$1:$K$705,4,FALSE)</f>
        <v>#N/A</v>
      </c>
      <c r="D89" s="230" t="e">
        <f>VLOOKUP($F89,УЧАСТНИКИ!$A$1:$K$705,5,FALSE)</f>
        <v>#N/A</v>
      </c>
      <c r="E89" s="230" t="e">
        <f>VLOOKUP($F89,УЧАСТНИКИ!$A$1:$K$705,11,FALSE)</f>
        <v>#N/A</v>
      </c>
      <c r="F89" s="192"/>
      <c r="G89" s="47"/>
      <c r="H89" s="47"/>
      <c r="I89" s="47"/>
      <c r="J89" s="108" t="e">
        <f>VLOOKUP($F89,УЧАСТНИКИ!$A$2:$K$231,9,FALSE)</f>
        <v>#N/A</v>
      </c>
    </row>
    <row r="90" spans="1:12" ht="20.100000000000001" hidden="1" customHeight="1" x14ac:dyDescent="0.2">
      <c r="A90" s="47" t="s">
        <v>20</v>
      </c>
      <c r="B90" s="293" t="e">
        <f>VLOOKUP($F90,УЧАСТНИКИ!$A$1:$K$705,3,FALSE)</f>
        <v>#N/A</v>
      </c>
      <c r="C90" s="108" t="e">
        <f>VLOOKUP($F90,УЧАСТНИКИ!$A$1:$K$705,4,FALSE)</f>
        <v>#N/A</v>
      </c>
      <c r="D90" s="230" t="e">
        <f>VLOOKUP($F90,УЧАСТНИКИ!$A$1:$K$705,5,FALSE)</f>
        <v>#N/A</v>
      </c>
      <c r="E90" s="230" t="e">
        <f>VLOOKUP($F90,УЧАСТНИКИ!$A$1:$K$705,11,FALSE)</f>
        <v>#N/A</v>
      </c>
      <c r="F90" s="192"/>
      <c r="G90" s="47"/>
      <c r="H90" s="47"/>
      <c r="I90" s="47"/>
      <c r="J90" s="108" t="e">
        <f>VLOOKUP($F90,УЧАСТНИКИ!$A$2:$K$231,9,FALSE)</f>
        <v>#N/A</v>
      </c>
      <c r="L90" s="2"/>
    </row>
    <row r="91" spans="1:12" ht="20.100000000000001" hidden="1" customHeight="1" x14ac:dyDescent="0.2">
      <c r="A91" s="28"/>
      <c r="B91" s="31" t="s">
        <v>81</v>
      </c>
      <c r="C91" s="29"/>
      <c r="D91" s="86"/>
      <c r="E91" s="86"/>
      <c r="F91" s="195"/>
      <c r="G91" s="29"/>
      <c r="H91" s="29"/>
      <c r="I91" s="29"/>
      <c r="J91" s="30"/>
    </row>
    <row r="92" spans="1:12" s="225" customFormat="1" ht="20.100000000000001" hidden="1" customHeight="1" x14ac:dyDescent="0.2">
      <c r="A92" s="47" t="s">
        <v>17</v>
      </c>
      <c r="B92" s="293" t="e">
        <f>VLOOKUP($F92,УЧАСТНИКИ!$A$1:$K$705,3,FALSE)</f>
        <v>#N/A</v>
      </c>
      <c r="C92" s="108" t="e">
        <f>VLOOKUP($F92,УЧАСТНИКИ!$A$1:$K$705,4,FALSE)</f>
        <v>#N/A</v>
      </c>
      <c r="D92" s="230" t="e">
        <f>VLOOKUP($F92,УЧАСТНИКИ!$A$1:$K$705,5,FALSE)</f>
        <v>#N/A</v>
      </c>
      <c r="E92" s="230" t="e">
        <f>VLOOKUP($F92,УЧАСТНИКИ!$A$1:$K$705,11,FALSE)</f>
        <v>#N/A</v>
      </c>
      <c r="F92" s="192"/>
      <c r="G92" s="47"/>
      <c r="H92" s="47"/>
      <c r="I92" s="47"/>
      <c r="J92" s="108" t="e">
        <f>VLOOKUP($F92,УЧАСТНИКИ!$A$2:$K$231,9,FALSE)</f>
        <v>#N/A</v>
      </c>
    </row>
    <row r="93" spans="1:12" s="225" customFormat="1" ht="20.100000000000001" hidden="1" customHeight="1" x14ac:dyDescent="0.2">
      <c r="A93" s="47" t="s">
        <v>18</v>
      </c>
      <c r="B93" s="293" t="e">
        <f>VLOOKUP($F93,УЧАСТНИКИ!$A$1:$K$705,3,FALSE)</f>
        <v>#N/A</v>
      </c>
      <c r="C93" s="108" t="e">
        <f>VLOOKUP($F93,УЧАСТНИКИ!$A$1:$K$705,4,FALSE)</f>
        <v>#N/A</v>
      </c>
      <c r="D93" s="230" t="e">
        <f>VLOOKUP($F93,УЧАСТНИКИ!$A$1:$K$705,5,FALSE)</f>
        <v>#N/A</v>
      </c>
      <c r="E93" s="230" t="e">
        <f>VLOOKUP($F93,УЧАСТНИКИ!$A$1:$K$705,11,FALSE)</f>
        <v>#N/A</v>
      </c>
      <c r="F93" s="192"/>
      <c r="G93" s="47"/>
      <c r="H93" s="47"/>
      <c r="I93" s="47"/>
      <c r="J93" s="108" t="e">
        <f>VLOOKUP($F93,УЧАСТНИКИ!$A$2:$K$231,9,FALSE)</f>
        <v>#N/A</v>
      </c>
    </row>
    <row r="94" spans="1:12" ht="20.100000000000001" hidden="1" customHeight="1" x14ac:dyDescent="0.2">
      <c r="A94" s="47" t="s">
        <v>19</v>
      </c>
      <c r="B94" s="293" t="e">
        <f>VLOOKUP($F94,УЧАСТНИКИ!$A$1:$K$705,3,FALSE)</f>
        <v>#N/A</v>
      </c>
      <c r="C94" s="108" t="e">
        <f>VLOOKUP($F94,УЧАСТНИКИ!$A$1:$K$705,4,FALSE)</f>
        <v>#N/A</v>
      </c>
      <c r="D94" s="230" t="e">
        <f>VLOOKUP($F94,УЧАСТНИКИ!$A$1:$K$705,5,FALSE)</f>
        <v>#N/A</v>
      </c>
      <c r="E94" s="230" t="e">
        <f>VLOOKUP($F94,УЧАСТНИКИ!$A$1:$K$705,11,FALSE)</f>
        <v>#N/A</v>
      </c>
      <c r="F94" s="192"/>
      <c r="G94" s="47"/>
      <c r="H94" s="47"/>
      <c r="I94" s="47"/>
      <c r="J94" s="108" t="e">
        <f>VLOOKUP($F94,УЧАСТНИКИ!$A$2:$K$231,9,FALSE)</f>
        <v>#N/A</v>
      </c>
    </row>
    <row r="95" spans="1:12" ht="20.100000000000001" hidden="1" customHeight="1" x14ac:dyDescent="0.2">
      <c r="A95" s="47" t="s">
        <v>20</v>
      </c>
      <c r="B95" s="293" t="e">
        <f>VLOOKUP($F95,УЧАСТНИКИ!$A$1:$K$705,3,FALSE)</f>
        <v>#N/A</v>
      </c>
      <c r="C95" s="108" t="e">
        <f>VLOOKUP($F95,УЧАСТНИКИ!$A$1:$K$705,4,FALSE)</f>
        <v>#N/A</v>
      </c>
      <c r="D95" s="230" t="e">
        <f>VLOOKUP($F95,УЧАСТНИКИ!$A$1:$K$705,5,FALSE)</f>
        <v>#N/A</v>
      </c>
      <c r="E95" s="230" t="e">
        <f>VLOOKUP($F95,УЧАСТНИКИ!$A$1:$K$705,11,FALSE)</f>
        <v>#N/A</v>
      </c>
      <c r="F95" s="192"/>
      <c r="G95" s="47"/>
      <c r="H95" s="47"/>
      <c r="I95" s="47"/>
      <c r="J95" s="108" t="e">
        <f>VLOOKUP($F95,УЧАСТНИКИ!$A$2:$K$231,9,FALSE)</f>
        <v>#N/A</v>
      </c>
      <c r="L95" s="2"/>
    </row>
    <row r="96" spans="1:12" ht="20.100000000000001" hidden="1" customHeight="1" x14ac:dyDescent="0.2">
      <c r="A96" s="28"/>
      <c r="B96" s="31" t="s">
        <v>82</v>
      </c>
      <c r="C96" s="29"/>
      <c r="D96" s="86"/>
      <c r="E96" s="86"/>
      <c r="F96" s="195"/>
      <c r="G96" s="29"/>
      <c r="H96" s="29"/>
      <c r="I96" s="29"/>
      <c r="J96" s="30"/>
    </row>
    <row r="97" spans="1:12" ht="20.100000000000001" hidden="1" customHeight="1" x14ac:dyDescent="0.2">
      <c r="A97" s="47" t="s">
        <v>17</v>
      </c>
      <c r="B97" s="293" t="e">
        <f>VLOOKUP($F97,УЧАСТНИКИ!$A$1:$K$705,3,FALSE)</f>
        <v>#N/A</v>
      </c>
      <c r="C97" s="108" t="e">
        <f>VLOOKUP($F97,УЧАСТНИКИ!$A$1:$K$705,4,FALSE)</f>
        <v>#N/A</v>
      </c>
      <c r="D97" s="230" t="e">
        <f>VLOOKUP($F97,УЧАСТНИКИ!$A$1:$K$705,5,FALSE)</f>
        <v>#N/A</v>
      </c>
      <c r="E97" s="230" t="e">
        <f>VLOOKUP($F97,УЧАСТНИКИ!$A$1:$K$705,11,FALSE)</f>
        <v>#N/A</v>
      </c>
      <c r="F97" s="192"/>
      <c r="G97" s="47"/>
      <c r="H97" s="47"/>
      <c r="I97" s="47"/>
      <c r="J97" s="108" t="e">
        <f>VLOOKUP($F97,УЧАСТНИКИ!$A$2:$K$231,9,FALSE)</f>
        <v>#N/A</v>
      </c>
    </row>
    <row r="98" spans="1:12" ht="20.100000000000001" hidden="1" customHeight="1" x14ac:dyDescent="0.2">
      <c r="A98" s="47" t="s">
        <v>18</v>
      </c>
      <c r="B98" s="293" t="e">
        <f>VLOOKUP($F98,УЧАСТНИКИ!$A$1:$K$705,3,FALSE)</f>
        <v>#N/A</v>
      </c>
      <c r="C98" s="108" t="e">
        <f>VLOOKUP($F98,УЧАСТНИКИ!$A$1:$K$705,4,FALSE)</f>
        <v>#N/A</v>
      </c>
      <c r="D98" s="230" t="e">
        <f>VLOOKUP($F98,УЧАСТНИКИ!$A$1:$K$705,5,FALSE)</f>
        <v>#N/A</v>
      </c>
      <c r="E98" s="230" t="e">
        <f>VLOOKUP($F98,УЧАСТНИКИ!$A$1:$K$705,11,FALSE)</f>
        <v>#N/A</v>
      </c>
      <c r="F98" s="192"/>
      <c r="G98" s="47"/>
      <c r="H98" s="47"/>
      <c r="I98" s="47"/>
      <c r="J98" s="108" t="e">
        <f>VLOOKUP($F98,УЧАСТНИКИ!$A$2:$K$231,9,FALSE)</f>
        <v>#N/A</v>
      </c>
    </row>
    <row r="99" spans="1:12" ht="20.100000000000001" hidden="1" customHeight="1" x14ac:dyDescent="0.2">
      <c r="A99" s="47" t="s">
        <v>19</v>
      </c>
      <c r="B99" s="293" t="e">
        <f>VLOOKUP($F99,УЧАСТНИКИ!$A$1:$K$705,3,FALSE)</f>
        <v>#N/A</v>
      </c>
      <c r="C99" s="108" t="e">
        <f>VLOOKUP($F99,УЧАСТНИКИ!$A$1:$K$705,4,FALSE)</f>
        <v>#N/A</v>
      </c>
      <c r="D99" s="230" t="e">
        <f>VLOOKUP($F99,УЧАСТНИКИ!$A$1:$K$705,5,FALSE)</f>
        <v>#N/A</v>
      </c>
      <c r="E99" s="230" t="e">
        <f>VLOOKUP($F99,УЧАСТНИКИ!$A$1:$K$705,11,FALSE)</f>
        <v>#N/A</v>
      </c>
      <c r="F99" s="192"/>
      <c r="G99" s="47"/>
      <c r="H99" s="47"/>
      <c r="I99" s="47"/>
      <c r="J99" s="108" t="e">
        <f>VLOOKUP($F99,УЧАСТНИКИ!$A$2:$K$231,9,FALSE)</f>
        <v>#N/A</v>
      </c>
    </row>
    <row r="100" spans="1:12" ht="20.100000000000001" hidden="1" customHeight="1" x14ac:dyDescent="0.2">
      <c r="A100" s="47" t="s">
        <v>20</v>
      </c>
      <c r="B100" s="293" t="e">
        <f>VLOOKUP($F100,УЧАСТНИКИ!$A$1:$K$705,3,FALSE)</f>
        <v>#N/A</v>
      </c>
      <c r="C100" s="108" t="e">
        <f>VLOOKUP($F100,УЧАСТНИКИ!$A$1:$K$705,4,FALSE)</f>
        <v>#N/A</v>
      </c>
      <c r="D100" s="230" t="e">
        <f>VLOOKUP($F100,УЧАСТНИКИ!$A$1:$K$705,5,FALSE)</f>
        <v>#N/A</v>
      </c>
      <c r="E100" s="230" t="e">
        <f>VLOOKUP($F100,УЧАСТНИКИ!$A$1:$K$705,11,FALSE)</f>
        <v>#N/A</v>
      </c>
      <c r="F100" s="192"/>
      <c r="G100" s="47"/>
      <c r="H100" s="47"/>
      <c r="I100" s="47"/>
      <c r="J100" s="108" t="e">
        <f>VLOOKUP($F100,УЧАСТНИКИ!$A$2:$K$231,9,FALSE)</f>
        <v>#N/A</v>
      </c>
      <c r="L100" s="2"/>
    </row>
    <row r="101" spans="1:12" ht="20.100000000000001" hidden="1" customHeight="1" x14ac:dyDescent="0.2">
      <c r="A101" s="28"/>
      <c r="B101" s="31" t="s">
        <v>83</v>
      </c>
      <c r="C101" s="29"/>
      <c r="D101" s="86"/>
      <c r="E101" s="86"/>
      <c r="F101" s="195"/>
      <c r="G101" s="29"/>
      <c r="H101" s="29"/>
      <c r="I101" s="29"/>
      <c r="J101" s="30"/>
    </row>
    <row r="102" spans="1:12" ht="20.100000000000001" hidden="1" customHeight="1" x14ac:dyDescent="0.2">
      <c r="A102" s="47" t="s">
        <v>17</v>
      </c>
      <c r="B102" s="293" t="e">
        <f>VLOOKUP($F102,УЧАСТНИКИ!$A$1:$K$705,3,FALSE)</f>
        <v>#N/A</v>
      </c>
      <c r="C102" s="108" t="e">
        <f>VLOOKUP($F102,УЧАСТНИКИ!$A$1:$K$705,4,FALSE)</f>
        <v>#N/A</v>
      </c>
      <c r="D102" s="230" t="e">
        <f>VLOOKUP($F102,УЧАСТНИКИ!$A$1:$K$705,5,FALSE)</f>
        <v>#N/A</v>
      </c>
      <c r="E102" s="230" t="e">
        <f>VLOOKUP($F102,УЧАСТНИКИ!$A$1:$K$705,11,FALSE)</f>
        <v>#N/A</v>
      </c>
      <c r="F102" s="192"/>
      <c r="G102" s="47"/>
      <c r="H102" s="47"/>
      <c r="I102" s="47"/>
      <c r="J102" s="108" t="e">
        <f>VLOOKUP($F102,УЧАСТНИКИ!$A$2:$K$231,9,FALSE)</f>
        <v>#N/A</v>
      </c>
    </row>
    <row r="103" spans="1:12" ht="20.100000000000001" hidden="1" customHeight="1" x14ac:dyDescent="0.2">
      <c r="A103" s="47" t="s">
        <v>18</v>
      </c>
      <c r="B103" s="293" t="e">
        <f>VLOOKUP($F103,УЧАСТНИКИ!$A$1:$K$705,3,FALSE)</f>
        <v>#N/A</v>
      </c>
      <c r="C103" s="108" t="e">
        <f>VLOOKUP($F103,УЧАСТНИКИ!$A$1:$K$705,4,FALSE)</f>
        <v>#N/A</v>
      </c>
      <c r="D103" s="230" t="e">
        <f>VLOOKUP($F103,УЧАСТНИКИ!$A$1:$K$705,5,FALSE)</f>
        <v>#N/A</v>
      </c>
      <c r="E103" s="230" t="e">
        <f>VLOOKUP($F103,УЧАСТНИКИ!$A$1:$K$705,11,FALSE)</f>
        <v>#N/A</v>
      </c>
      <c r="F103" s="192"/>
      <c r="G103" s="47"/>
      <c r="H103" s="47"/>
      <c r="I103" s="47"/>
      <c r="J103" s="108" t="e">
        <f>VLOOKUP($F103,УЧАСТНИКИ!$A$2:$K$231,9,FALSE)</f>
        <v>#N/A</v>
      </c>
    </row>
    <row r="104" spans="1:12" ht="20.100000000000001" hidden="1" customHeight="1" x14ac:dyDescent="0.2">
      <c r="A104" s="47" t="s">
        <v>19</v>
      </c>
      <c r="B104" s="293" t="e">
        <f>VLOOKUP($F104,УЧАСТНИКИ!$A$1:$K$705,3,FALSE)</f>
        <v>#N/A</v>
      </c>
      <c r="C104" s="108" t="e">
        <f>VLOOKUP($F104,УЧАСТНИКИ!$A$1:$K$705,4,FALSE)</f>
        <v>#N/A</v>
      </c>
      <c r="D104" s="230" t="e">
        <f>VLOOKUP($F104,УЧАСТНИКИ!$A$1:$K$705,5,FALSE)</f>
        <v>#N/A</v>
      </c>
      <c r="E104" s="230" t="e">
        <f>VLOOKUP($F104,УЧАСТНИКИ!$A$1:$K$705,11,FALSE)</f>
        <v>#N/A</v>
      </c>
      <c r="F104" s="192"/>
      <c r="G104" s="47"/>
      <c r="H104" s="47"/>
      <c r="I104" s="47"/>
      <c r="J104" s="108" t="e">
        <f>VLOOKUP($F104,УЧАСТНИКИ!$A$2:$K$231,9,FALSE)</f>
        <v>#N/A</v>
      </c>
    </row>
    <row r="105" spans="1:12" ht="20.100000000000001" hidden="1" customHeight="1" x14ac:dyDescent="0.2">
      <c r="A105" s="47" t="s">
        <v>20</v>
      </c>
      <c r="B105" s="293"/>
      <c r="C105" s="108"/>
      <c r="D105" s="230"/>
      <c r="E105" s="230"/>
      <c r="F105" s="192"/>
      <c r="G105" s="47"/>
      <c r="H105" s="47"/>
      <c r="I105" s="47"/>
      <c r="J105" s="108" t="e">
        <f>VLOOKUP($F105,УЧАСТНИКИ!$A$2:$K$231,9,FALSE)</f>
        <v>#N/A</v>
      </c>
      <c r="L105" s="2"/>
    </row>
    <row r="106" spans="1:12" ht="20.100000000000001" hidden="1" customHeight="1" x14ac:dyDescent="0.2">
      <c r="A106" s="28"/>
      <c r="B106" s="31" t="s">
        <v>84</v>
      </c>
      <c r="C106" s="29"/>
      <c r="D106" s="86"/>
      <c r="E106" s="86"/>
      <c r="F106" s="195"/>
      <c r="G106" s="29"/>
      <c r="H106" s="29"/>
      <c r="I106" s="29"/>
      <c r="J106" s="30"/>
      <c r="K106" s="9"/>
    </row>
    <row r="107" spans="1:12" ht="20.100000000000001" hidden="1" customHeight="1" x14ac:dyDescent="0.2">
      <c r="A107" s="37" t="s">
        <v>17</v>
      </c>
      <c r="B107" s="293" t="e">
        <f>VLOOKUP($F107,УЧАСТНИКИ!$A$1:$K$705,3,FALSE)</f>
        <v>#N/A</v>
      </c>
      <c r="C107" s="108" t="e">
        <f>VLOOKUP($F107,УЧАСТНИКИ!$A$1:$K$705,4,FALSE)</f>
        <v>#N/A</v>
      </c>
      <c r="D107" s="230" t="e">
        <f>VLOOKUP($F107,УЧАСТНИКИ!$A$1:$K$705,5,FALSE)</f>
        <v>#N/A</v>
      </c>
      <c r="E107" s="230" t="e">
        <f>VLOOKUP($F107,УЧАСТНИКИ!$A$1:$K$705,11,FALSE)</f>
        <v>#N/A</v>
      </c>
      <c r="F107" s="192"/>
      <c r="G107" s="37"/>
      <c r="H107" s="47"/>
      <c r="I107" s="37"/>
      <c r="J107" s="108" t="e">
        <f>VLOOKUP($F107,УЧАСТНИКИ!$A$2:$K$231,9,FALSE)</f>
        <v>#N/A</v>
      </c>
    </row>
    <row r="108" spans="1:12" ht="20.100000000000001" hidden="1" customHeight="1" x14ac:dyDescent="0.2">
      <c r="A108" s="37" t="s">
        <v>18</v>
      </c>
      <c r="B108" s="293" t="e">
        <f>VLOOKUP($F108,УЧАСТНИКИ!$A$1:$K$705,3,FALSE)</f>
        <v>#N/A</v>
      </c>
      <c r="C108" s="108" t="e">
        <f>VLOOKUP($F108,УЧАСТНИКИ!$A$1:$K$705,4,FALSE)</f>
        <v>#N/A</v>
      </c>
      <c r="D108" s="230" t="e">
        <f>VLOOKUP($F108,УЧАСТНИКИ!$A$1:$K$705,5,FALSE)</f>
        <v>#N/A</v>
      </c>
      <c r="E108" s="230" t="e">
        <f>VLOOKUP($F108,УЧАСТНИКИ!$A$1:$K$705,11,FALSE)</f>
        <v>#N/A</v>
      </c>
      <c r="F108" s="192"/>
      <c r="G108" s="37"/>
      <c r="H108" s="47"/>
      <c r="I108" s="37"/>
      <c r="J108" s="108" t="e">
        <f>VLOOKUP($F108,УЧАСТНИКИ!$A$2:$K$231,9,FALSE)</f>
        <v>#N/A</v>
      </c>
    </row>
    <row r="109" spans="1:12" ht="20.100000000000001" hidden="1" customHeight="1" x14ac:dyDescent="0.2">
      <c r="A109" s="37" t="s">
        <v>19</v>
      </c>
      <c r="B109" s="293" t="e">
        <f>VLOOKUP($F109,УЧАСТНИКИ!$A$1:$K$705,3,FALSE)</f>
        <v>#N/A</v>
      </c>
      <c r="C109" s="108" t="e">
        <f>VLOOKUP($F109,УЧАСТНИКИ!$A$1:$K$705,4,FALSE)</f>
        <v>#N/A</v>
      </c>
      <c r="D109" s="230" t="e">
        <f>VLOOKUP($F109,УЧАСТНИКИ!$A$1:$K$705,5,FALSE)</f>
        <v>#N/A</v>
      </c>
      <c r="E109" s="230" t="e">
        <f>VLOOKUP($F109,УЧАСТНИКИ!$A$1:$K$705,11,FALSE)</f>
        <v>#N/A</v>
      </c>
      <c r="F109" s="192"/>
      <c r="G109" s="37"/>
      <c r="H109" s="47"/>
      <c r="I109" s="37"/>
      <c r="J109" s="108" t="e">
        <f>VLOOKUP($F109,УЧАСТНИКИ!$A$2:$K$231,9,FALSE)</f>
        <v>#N/A</v>
      </c>
    </row>
    <row r="110" spans="1:12" ht="20.100000000000001" hidden="1" customHeight="1" x14ac:dyDescent="0.2">
      <c r="A110" s="37" t="s">
        <v>20</v>
      </c>
      <c r="B110" s="293" t="e">
        <f>VLOOKUP($F110,УЧАСТНИКИ!$A$1:$K$705,3,FALSE)</f>
        <v>#N/A</v>
      </c>
      <c r="C110" s="108" t="e">
        <f>VLOOKUP($F110,УЧАСТНИКИ!$A$1:$K$705,4,FALSE)</f>
        <v>#N/A</v>
      </c>
      <c r="D110" s="230" t="e">
        <f>VLOOKUP($F110,УЧАСТНИКИ!$A$1:$K$705,5,FALSE)</f>
        <v>#N/A</v>
      </c>
      <c r="E110" s="230" t="e">
        <f>VLOOKUP($F110,УЧАСТНИКИ!$A$1:$K$705,11,FALSE)</f>
        <v>#N/A</v>
      </c>
      <c r="F110" s="192"/>
      <c r="G110" s="37"/>
      <c r="H110" s="47"/>
      <c r="I110" s="37"/>
      <c r="J110" s="108" t="e">
        <f>VLOOKUP($F110,УЧАСТНИКИ!$A$2:$K$231,9,FALSE)</f>
        <v>#N/A</v>
      </c>
    </row>
    <row r="111" spans="1:12" ht="18.75" hidden="1" customHeight="1" x14ac:dyDescent="0.2">
      <c r="A111" s="39"/>
      <c r="B111" s="438" t="str">
        <f>Name_8</f>
        <v>МУЖЧИНЫ 2001г.р. и старше</v>
      </c>
      <c r="C111" s="438"/>
      <c r="D111" s="245"/>
      <c r="E111" s="245"/>
      <c r="F111" s="40"/>
      <c r="G111" s="40"/>
      <c r="H111" s="40"/>
      <c r="I111" s="40"/>
      <c r="J111" s="41"/>
    </row>
    <row r="112" spans="1:12" ht="20.100000000000001" hidden="1" customHeight="1" x14ac:dyDescent="0.2">
      <c r="A112" s="28"/>
      <c r="B112" s="31" t="s">
        <v>85</v>
      </c>
      <c r="C112" s="29"/>
      <c r="D112" s="86"/>
      <c r="E112" s="86"/>
      <c r="F112" s="195"/>
      <c r="G112" s="29"/>
      <c r="H112" s="29"/>
      <c r="I112" s="29"/>
      <c r="J112" s="30"/>
    </row>
    <row r="113" spans="1:11" ht="20.100000000000001" hidden="1" customHeight="1" x14ac:dyDescent="0.2">
      <c r="A113" s="37" t="s">
        <v>17</v>
      </c>
      <c r="B113" s="293" t="e">
        <f>VLOOKUP($F113,УЧАСТНИКИ!$A$1:$K$705,3,FALSE)</f>
        <v>#N/A</v>
      </c>
      <c r="C113" s="108" t="e">
        <f>VLOOKUP($F113,УЧАСТНИКИ!$A$1:$K$705,4,FALSE)</f>
        <v>#N/A</v>
      </c>
      <c r="D113" s="230" t="e">
        <f>VLOOKUP($F113,УЧАСТНИКИ!$A$1:$K$705,5,FALSE)</f>
        <v>#N/A</v>
      </c>
      <c r="E113" s="230" t="e">
        <f>VLOOKUP($F113,УЧАСТНИКИ!$A$1:$K$705,11,FALSE)</f>
        <v>#N/A</v>
      </c>
      <c r="F113" s="192"/>
      <c r="G113" s="37"/>
      <c r="H113" s="47"/>
      <c r="I113" s="37"/>
      <c r="J113" s="5" t="e">
        <f>VLOOKUP($F113,УЧАСТНИКИ!#REF!,9,FALSE)</f>
        <v>#REF!</v>
      </c>
    </row>
    <row r="114" spans="1:11" ht="20.100000000000001" hidden="1" customHeight="1" x14ac:dyDescent="0.2">
      <c r="A114" s="37" t="s">
        <v>18</v>
      </c>
      <c r="B114" s="293" t="e">
        <f>VLOOKUP($F114,УЧАСТНИКИ!$A$1:$K$705,3,FALSE)</f>
        <v>#N/A</v>
      </c>
      <c r="C114" s="108" t="e">
        <f>VLOOKUP($F114,УЧАСТНИКИ!$A$1:$K$705,4,FALSE)</f>
        <v>#N/A</v>
      </c>
      <c r="D114" s="230" t="e">
        <f>VLOOKUP($F114,УЧАСТНИКИ!$A$1:$K$705,5,FALSE)</f>
        <v>#N/A</v>
      </c>
      <c r="E114" s="230" t="e">
        <f>VLOOKUP($F114,УЧАСТНИКИ!$A$1:$K$705,11,FALSE)</f>
        <v>#N/A</v>
      </c>
      <c r="F114" s="192"/>
      <c r="G114" s="37"/>
      <c r="H114" s="47"/>
      <c r="I114" s="37"/>
      <c r="J114" s="5" t="e">
        <f>VLOOKUP($F114,УЧАСТНИКИ!#REF!,9,FALSE)</f>
        <v>#REF!</v>
      </c>
    </row>
    <row r="115" spans="1:11" ht="20.100000000000001" hidden="1" customHeight="1" x14ac:dyDescent="0.2">
      <c r="A115" s="37" t="s">
        <v>19</v>
      </c>
      <c r="B115" s="293" t="e">
        <f>VLOOKUP($F115,УЧАСТНИКИ!$A$1:$K$705,3,FALSE)</f>
        <v>#N/A</v>
      </c>
      <c r="C115" s="108" t="e">
        <f>VLOOKUP($F115,УЧАСТНИКИ!$A$1:$K$705,4,FALSE)</f>
        <v>#N/A</v>
      </c>
      <c r="D115" s="230" t="e">
        <f>VLOOKUP($F115,УЧАСТНИКИ!$A$1:$K$705,5,FALSE)</f>
        <v>#N/A</v>
      </c>
      <c r="E115" s="230" t="e">
        <f>VLOOKUP($F115,УЧАСТНИКИ!$A$1:$K$705,11,FALSE)</f>
        <v>#N/A</v>
      </c>
      <c r="F115" s="192"/>
      <c r="G115" s="37"/>
      <c r="H115" s="47"/>
      <c r="I115" s="37"/>
      <c r="J115" s="5" t="e">
        <f>VLOOKUP($F115,УЧАСТНИКИ!#REF!,9,FALSE)</f>
        <v>#REF!</v>
      </c>
    </row>
    <row r="116" spans="1:11" ht="20.100000000000001" hidden="1" customHeight="1" x14ac:dyDescent="0.2">
      <c r="A116" s="37" t="s">
        <v>20</v>
      </c>
      <c r="B116" s="293" t="e">
        <f>VLOOKUP($F116,УЧАСТНИКИ!$A$1:$K$705,3,FALSE)</f>
        <v>#N/A</v>
      </c>
      <c r="C116" s="108" t="e">
        <f>VLOOKUP($F116,УЧАСТНИКИ!$A$1:$K$705,4,FALSE)</f>
        <v>#N/A</v>
      </c>
      <c r="D116" s="230" t="e">
        <f>VLOOKUP($F116,УЧАСТНИКИ!$A$1:$K$705,5,FALSE)</f>
        <v>#N/A</v>
      </c>
      <c r="E116" s="230" t="e">
        <f>VLOOKUP($F116,УЧАСТНИКИ!$A$1:$K$705,11,FALSE)</f>
        <v>#N/A</v>
      </c>
      <c r="F116" s="192"/>
      <c r="G116" s="37"/>
      <c r="H116" s="47"/>
      <c r="I116" s="37"/>
      <c r="J116" s="5" t="e">
        <f>VLOOKUP($F116,УЧАСТНИКИ!#REF!,9,FALSE)</f>
        <v>#REF!</v>
      </c>
    </row>
    <row r="117" spans="1:11" ht="20.100000000000001" hidden="1" customHeight="1" x14ac:dyDescent="0.2">
      <c r="A117" s="28"/>
      <c r="B117" s="31" t="s">
        <v>86</v>
      </c>
      <c r="C117" s="29"/>
      <c r="D117" s="86"/>
      <c r="E117" s="86"/>
      <c r="F117" s="195"/>
      <c r="G117" s="29"/>
      <c r="H117" s="29"/>
      <c r="I117" s="29"/>
      <c r="J117" s="30"/>
      <c r="K117" s="9"/>
    </row>
    <row r="118" spans="1:11" ht="20.100000000000001" hidden="1" customHeight="1" x14ac:dyDescent="0.2">
      <c r="A118" s="47" t="s">
        <v>17</v>
      </c>
      <c r="B118" s="293" t="e">
        <f>VLOOKUP($F118,УЧАСТНИКИ!$A$1:$K$705,3,FALSE)</f>
        <v>#N/A</v>
      </c>
      <c r="C118" s="108" t="e">
        <f>VLOOKUP($F118,УЧАСТНИКИ!$A$1:$K$705,4,FALSE)</f>
        <v>#N/A</v>
      </c>
      <c r="D118" s="230" t="e">
        <f>VLOOKUP($F118,УЧАСТНИКИ!$A$1:$K$705,5,FALSE)</f>
        <v>#N/A</v>
      </c>
      <c r="E118" s="230" t="e">
        <f>VLOOKUP($F118,УЧАСТНИКИ!$A$1:$K$705,11,FALSE)</f>
        <v>#N/A</v>
      </c>
      <c r="F118" s="192"/>
      <c r="G118" s="47"/>
      <c r="H118" s="47"/>
      <c r="I118" s="47"/>
      <c r="J118" s="5" t="e">
        <f>VLOOKUP($F118,УЧАСТНИКИ!#REF!,9,FALSE)</f>
        <v>#REF!</v>
      </c>
    </row>
    <row r="119" spans="1:11" ht="20.100000000000001" hidden="1" customHeight="1" x14ac:dyDescent="0.2">
      <c r="A119" s="47" t="s">
        <v>18</v>
      </c>
      <c r="B119" s="293" t="e">
        <f>VLOOKUP($F119,УЧАСТНИКИ!$A$1:$K$705,3,FALSE)</f>
        <v>#N/A</v>
      </c>
      <c r="C119" s="108" t="e">
        <f>VLOOKUP($F119,УЧАСТНИКИ!$A$1:$K$705,4,FALSE)</f>
        <v>#N/A</v>
      </c>
      <c r="D119" s="230" t="e">
        <f>VLOOKUP($F119,УЧАСТНИКИ!$A$1:$K$705,5,FALSE)</f>
        <v>#N/A</v>
      </c>
      <c r="E119" s="230" t="e">
        <f>VLOOKUP($F119,УЧАСТНИКИ!$A$1:$K$705,11,FALSE)</f>
        <v>#N/A</v>
      </c>
      <c r="F119" s="192"/>
      <c r="G119" s="47"/>
      <c r="H119" s="47"/>
      <c r="I119" s="47"/>
      <c r="J119" s="5" t="e">
        <f>VLOOKUP($F119,УЧАСТНИКИ!#REF!,9,FALSE)</f>
        <v>#REF!</v>
      </c>
    </row>
    <row r="120" spans="1:11" ht="20.100000000000001" hidden="1" customHeight="1" x14ac:dyDescent="0.2">
      <c r="A120" s="47" t="s">
        <v>19</v>
      </c>
      <c r="B120" s="293" t="e">
        <f>VLOOKUP($F120,УЧАСТНИКИ!$A$1:$K$705,3,FALSE)</f>
        <v>#N/A</v>
      </c>
      <c r="C120" s="108" t="e">
        <f>VLOOKUP($F120,УЧАСТНИКИ!$A$1:$K$705,4,FALSE)</f>
        <v>#N/A</v>
      </c>
      <c r="D120" s="230" t="e">
        <f>VLOOKUP($F120,УЧАСТНИКИ!$A$1:$K$705,5,FALSE)</f>
        <v>#N/A</v>
      </c>
      <c r="E120" s="230" t="e">
        <f>VLOOKUP($F120,УЧАСТНИКИ!$A$1:$K$705,11,FALSE)</f>
        <v>#N/A</v>
      </c>
      <c r="F120" s="192"/>
      <c r="G120" s="47"/>
      <c r="H120" s="47"/>
      <c r="I120" s="47"/>
      <c r="J120" s="5" t="e">
        <f>VLOOKUP($F120,УЧАСТНИКИ!#REF!,9,FALSE)</f>
        <v>#REF!</v>
      </c>
    </row>
    <row r="121" spans="1:11" ht="20.100000000000001" hidden="1" customHeight="1" x14ac:dyDescent="0.2">
      <c r="A121" s="47" t="s">
        <v>20</v>
      </c>
      <c r="B121" s="293" t="e">
        <f>VLOOKUP($F121,УЧАСТНИКИ!$A$1:$K$705,3,FALSE)</f>
        <v>#N/A</v>
      </c>
      <c r="C121" s="108" t="e">
        <f>VLOOKUP($F121,УЧАСТНИКИ!$A$1:$K$705,4,FALSE)</f>
        <v>#N/A</v>
      </c>
      <c r="D121" s="230" t="e">
        <f>VLOOKUP($F121,УЧАСТНИКИ!$A$1:$K$705,5,FALSE)</f>
        <v>#N/A</v>
      </c>
      <c r="E121" s="230" t="e">
        <f>VLOOKUP($F121,УЧАСТНИКИ!$A$1:$K$705,11,FALSE)</f>
        <v>#N/A</v>
      </c>
      <c r="F121" s="192"/>
      <c r="G121" s="47"/>
      <c r="H121" s="47"/>
      <c r="I121" s="47"/>
      <c r="J121" s="5" t="e">
        <f>VLOOKUP($F121,УЧАСТНИКИ!#REF!,9,FALSE)</f>
        <v>#REF!</v>
      </c>
    </row>
    <row r="122" spans="1:11" ht="20.100000000000001" hidden="1" customHeight="1" x14ac:dyDescent="0.2">
      <c r="A122" s="28"/>
      <c r="B122" s="31" t="s">
        <v>87</v>
      </c>
      <c r="C122" s="29"/>
      <c r="D122" s="86"/>
      <c r="E122" s="86"/>
      <c r="F122" s="195"/>
      <c r="G122" s="29"/>
      <c r="H122" s="29"/>
      <c r="I122" s="29"/>
      <c r="J122" s="30"/>
    </row>
    <row r="123" spans="1:11" ht="20.100000000000001" hidden="1" customHeight="1" x14ac:dyDescent="0.2">
      <c r="A123" s="47" t="s">
        <v>17</v>
      </c>
      <c r="B123" s="293" t="e">
        <f>VLOOKUP($F123,УЧАСТНИКИ!$A$1:$K$705,3,FALSE)</f>
        <v>#N/A</v>
      </c>
      <c r="C123" s="108" t="e">
        <f>VLOOKUP($F123,УЧАСТНИКИ!$A$1:$K$705,4,FALSE)</f>
        <v>#N/A</v>
      </c>
      <c r="D123" s="230" t="e">
        <f>VLOOKUP($F123,УЧАСТНИКИ!$A$1:$K$705,5,FALSE)</f>
        <v>#N/A</v>
      </c>
      <c r="E123" s="230" t="e">
        <f>VLOOKUP($F123,УЧАСТНИКИ!$A$1:$K$705,11,FALSE)</f>
        <v>#N/A</v>
      </c>
      <c r="F123" s="192"/>
      <c r="G123" s="47"/>
      <c r="H123" s="47"/>
      <c r="I123" s="47"/>
      <c r="J123" s="5" t="e">
        <f>VLOOKUP($F123,УЧАСТНИКИ!#REF!,9,FALSE)</f>
        <v>#REF!</v>
      </c>
    </row>
    <row r="124" spans="1:11" ht="20.100000000000001" hidden="1" customHeight="1" x14ac:dyDescent="0.2">
      <c r="A124" s="47" t="s">
        <v>18</v>
      </c>
      <c r="B124" s="293" t="e">
        <f>VLOOKUP($F124,УЧАСТНИКИ!$A$1:$K$705,3,FALSE)</f>
        <v>#N/A</v>
      </c>
      <c r="C124" s="108" t="e">
        <f>VLOOKUP($F124,УЧАСТНИКИ!$A$1:$K$705,4,FALSE)</f>
        <v>#N/A</v>
      </c>
      <c r="D124" s="230" t="e">
        <f>VLOOKUP($F124,УЧАСТНИКИ!$A$1:$K$705,5,FALSE)</f>
        <v>#N/A</v>
      </c>
      <c r="E124" s="230" t="e">
        <f>VLOOKUP($F124,УЧАСТНИКИ!$A$1:$K$705,11,FALSE)</f>
        <v>#N/A</v>
      </c>
      <c r="F124" s="192"/>
      <c r="G124" s="47"/>
      <c r="H124" s="47"/>
      <c r="I124" s="47"/>
      <c r="J124" s="5" t="e">
        <f>VLOOKUP($F124,УЧАСТНИКИ!#REF!,9,FALSE)</f>
        <v>#REF!</v>
      </c>
    </row>
    <row r="125" spans="1:11" ht="20.100000000000001" hidden="1" customHeight="1" x14ac:dyDescent="0.2">
      <c r="A125" s="47" t="s">
        <v>19</v>
      </c>
      <c r="B125" s="293" t="e">
        <f>VLOOKUP($F125,УЧАСТНИКИ!$A$1:$K$705,3,FALSE)</f>
        <v>#N/A</v>
      </c>
      <c r="C125" s="108" t="e">
        <f>VLOOKUP($F125,УЧАСТНИКИ!$A$1:$K$705,4,FALSE)</f>
        <v>#N/A</v>
      </c>
      <c r="D125" s="230" t="e">
        <f>VLOOKUP($F125,УЧАСТНИКИ!$A$1:$K$705,5,FALSE)</f>
        <v>#N/A</v>
      </c>
      <c r="E125" s="230" t="e">
        <f>VLOOKUP($F125,УЧАСТНИКИ!$A$1:$K$705,11,FALSE)</f>
        <v>#N/A</v>
      </c>
      <c r="F125" s="192"/>
      <c r="G125" s="47"/>
      <c r="H125" s="47"/>
      <c r="I125" s="47"/>
      <c r="J125" s="5" t="e">
        <f>VLOOKUP($F125,УЧАСТНИКИ!#REF!,9,FALSE)</f>
        <v>#REF!</v>
      </c>
    </row>
    <row r="126" spans="1:11" ht="20.100000000000001" hidden="1" customHeight="1" x14ac:dyDescent="0.2">
      <c r="A126" s="47" t="s">
        <v>20</v>
      </c>
      <c r="B126" s="293" t="e">
        <f>VLOOKUP($F126,УЧАСТНИКИ!$A$1:$K$705,3,FALSE)</f>
        <v>#N/A</v>
      </c>
      <c r="C126" s="108" t="e">
        <f>VLOOKUP($F126,УЧАСТНИКИ!$A$1:$K$705,4,FALSE)</f>
        <v>#N/A</v>
      </c>
      <c r="D126" s="230" t="e">
        <f>VLOOKUP($F126,УЧАСТНИКИ!$A$1:$K$705,5,FALSE)</f>
        <v>#N/A</v>
      </c>
      <c r="E126" s="230" t="e">
        <f>VLOOKUP($F126,УЧАСТНИКИ!$A$1:$K$705,11,FALSE)</f>
        <v>#N/A</v>
      </c>
      <c r="F126" s="192"/>
      <c r="G126" s="47"/>
      <c r="H126" s="47"/>
      <c r="I126" s="47"/>
      <c r="J126" s="5" t="e">
        <f>VLOOKUP($F126,УЧАСТНИКИ!#REF!,9,FALSE)</f>
        <v>#REF!</v>
      </c>
    </row>
    <row r="127" spans="1:11" ht="20.100000000000001" hidden="1" customHeight="1" x14ac:dyDescent="0.2">
      <c r="A127" s="28"/>
      <c r="B127" s="31" t="s">
        <v>88</v>
      </c>
      <c r="C127" s="29"/>
      <c r="D127" s="86"/>
      <c r="E127" s="86"/>
      <c r="F127" s="195"/>
      <c r="G127" s="29"/>
      <c r="H127" s="29"/>
      <c r="I127" s="29"/>
      <c r="J127" s="30"/>
      <c r="K127" s="9"/>
    </row>
    <row r="128" spans="1:11" ht="20.100000000000001" hidden="1" customHeight="1" x14ac:dyDescent="0.2">
      <c r="A128" s="47" t="s">
        <v>17</v>
      </c>
      <c r="B128" s="293" t="e">
        <f>VLOOKUP($F128,УЧАСТНИКИ!$A$1:$K$705,3,FALSE)</f>
        <v>#N/A</v>
      </c>
      <c r="C128" s="108" t="e">
        <f>VLOOKUP($F128,УЧАСТНИКИ!$A$1:$K$705,4,FALSE)</f>
        <v>#N/A</v>
      </c>
      <c r="D128" s="230" t="e">
        <f>VLOOKUP($F128,УЧАСТНИКИ!$A$1:$K$705,5,FALSE)</f>
        <v>#N/A</v>
      </c>
      <c r="E128" s="230" t="e">
        <f>VLOOKUP($F128,УЧАСТНИКИ!$A$1:$K$705,11,FALSE)</f>
        <v>#N/A</v>
      </c>
      <c r="F128" s="192"/>
      <c r="G128" s="47"/>
      <c r="H128" s="47"/>
      <c r="I128" s="47"/>
      <c r="J128" s="5" t="e">
        <f>VLOOKUP($F128,УЧАСТНИКИ!#REF!,9,FALSE)</f>
        <v>#REF!</v>
      </c>
    </row>
    <row r="129" spans="1:11" ht="20.100000000000001" hidden="1" customHeight="1" x14ac:dyDescent="0.2">
      <c r="A129" s="47" t="s">
        <v>18</v>
      </c>
      <c r="B129" s="293" t="e">
        <f>VLOOKUP($F129,УЧАСТНИКИ!$A$1:$K$705,3,FALSE)</f>
        <v>#N/A</v>
      </c>
      <c r="C129" s="108" t="e">
        <f>VLOOKUP($F129,УЧАСТНИКИ!$A$1:$K$705,4,FALSE)</f>
        <v>#N/A</v>
      </c>
      <c r="D129" s="230" t="e">
        <f>VLOOKUP($F129,УЧАСТНИКИ!$A$1:$K$705,5,FALSE)</f>
        <v>#N/A</v>
      </c>
      <c r="E129" s="230" t="e">
        <f>VLOOKUP($F129,УЧАСТНИКИ!$A$1:$K$705,11,FALSE)</f>
        <v>#N/A</v>
      </c>
      <c r="F129" s="192"/>
      <c r="G129" s="47"/>
      <c r="H129" s="47"/>
      <c r="I129" s="47"/>
      <c r="J129" s="5" t="e">
        <f>VLOOKUP($F129,УЧАСТНИКИ!#REF!,9,FALSE)</f>
        <v>#REF!</v>
      </c>
    </row>
    <row r="130" spans="1:11" ht="20.100000000000001" hidden="1" customHeight="1" x14ac:dyDescent="0.2">
      <c r="A130" s="47" t="s">
        <v>19</v>
      </c>
      <c r="B130" s="293" t="e">
        <f>VLOOKUP($F130,УЧАСТНИКИ!$A$1:$K$705,3,FALSE)</f>
        <v>#N/A</v>
      </c>
      <c r="C130" s="108" t="e">
        <f>VLOOKUP($F130,УЧАСТНИКИ!$A$1:$K$705,4,FALSE)</f>
        <v>#N/A</v>
      </c>
      <c r="D130" s="230" t="e">
        <f>VLOOKUP($F130,УЧАСТНИКИ!$A$1:$K$705,5,FALSE)</f>
        <v>#N/A</v>
      </c>
      <c r="E130" s="230" t="e">
        <f>VLOOKUP($F130,УЧАСТНИКИ!$A$1:$K$705,11,FALSE)</f>
        <v>#N/A</v>
      </c>
      <c r="F130" s="192"/>
      <c r="G130" s="47"/>
      <c r="H130" s="47"/>
      <c r="I130" s="47"/>
      <c r="J130" s="5" t="e">
        <f>VLOOKUP($F130,УЧАСТНИКИ!#REF!,9,FALSE)</f>
        <v>#REF!</v>
      </c>
    </row>
    <row r="131" spans="1:11" ht="20.100000000000001" hidden="1" customHeight="1" x14ac:dyDescent="0.2">
      <c r="A131" s="47" t="s">
        <v>20</v>
      </c>
      <c r="B131" s="293" t="e">
        <f>VLOOKUP($F131,УЧАСТНИКИ!$A$1:$K$705,3,FALSE)</f>
        <v>#N/A</v>
      </c>
      <c r="C131" s="108" t="e">
        <f>VLOOKUP($F131,УЧАСТНИКИ!$A$1:$K$705,4,FALSE)</f>
        <v>#N/A</v>
      </c>
      <c r="D131" s="230" t="e">
        <f>VLOOKUP($F131,УЧАСТНИКИ!$A$1:$K$705,5,FALSE)</f>
        <v>#N/A</v>
      </c>
      <c r="E131" s="230" t="e">
        <f>VLOOKUP($F131,УЧАСТНИКИ!$A$1:$K$705,11,FALSE)</f>
        <v>#N/A</v>
      </c>
      <c r="F131" s="192"/>
      <c r="G131" s="47"/>
      <c r="H131" s="47"/>
      <c r="I131" s="47"/>
      <c r="J131" s="5" t="e">
        <f>VLOOKUP($F131,УЧАСТНИКИ!#REF!,9,FALSE)</f>
        <v>#REF!</v>
      </c>
    </row>
    <row r="132" spans="1:11" ht="20.100000000000001" hidden="1" customHeight="1" x14ac:dyDescent="0.2">
      <c r="A132" s="28"/>
      <c r="B132" s="31" t="s">
        <v>89</v>
      </c>
      <c r="C132" s="29"/>
      <c r="D132" s="86"/>
      <c r="E132" s="86"/>
      <c r="F132" s="195"/>
      <c r="G132" s="29"/>
      <c r="H132" s="29"/>
      <c r="I132" s="29"/>
      <c r="J132" s="30"/>
    </row>
    <row r="133" spans="1:11" ht="20.100000000000001" hidden="1" customHeight="1" x14ac:dyDescent="0.2">
      <c r="A133" s="47" t="s">
        <v>17</v>
      </c>
      <c r="B133" s="293" t="e">
        <f>VLOOKUP($F133,УЧАСТНИКИ!$A$1:$K$705,3,FALSE)</f>
        <v>#N/A</v>
      </c>
      <c r="C133" s="108" t="e">
        <f>VLOOKUP($F133,УЧАСТНИКИ!$A$1:$K$705,4,FALSE)</f>
        <v>#N/A</v>
      </c>
      <c r="D133" s="230" t="e">
        <f>VLOOKUP($F133,УЧАСТНИКИ!$A$1:$K$705,5,FALSE)</f>
        <v>#N/A</v>
      </c>
      <c r="E133" s="230" t="e">
        <f>VLOOKUP($F133,УЧАСТНИКИ!$A$1:$K$705,11,FALSE)</f>
        <v>#N/A</v>
      </c>
      <c r="F133" s="192"/>
      <c r="G133" s="47"/>
      <c r="H133" s="47"/>
      <c r="I133" s="47"/>
      <c r="J133" s="5" t="e">
        <f>VLOOKUP($F133,УЧАСТНИКИ!#REF!,9,FALSE)</f>
        <v>#REF!</v>
      </c>
    </row>
    <row r="134" spans="1:11" ht="20.100000000000001" hidden="1" customHeight="1" x14ac:dyDescent="0.2">
      <c r="A134" s="47" t="s">
        <v>18</v>
      </c>
      <c r="B134" s="293" t="e">
        <f>VLOOKUP($F134,УЧАСТНИКИ!$A$1:$K$705,3,FALSE)</f>
        <v>#N/A</v>
      </c>
      <c r="C134" s="108" t="e">
        <f>VLOOKUP($F134,УЧАСТНИКИ!$A$1:$K$705,4,FALSE)</f>
        <v>#N/A</v>
      </c>
      <c r="D134" s="230" t="e">
        <f>VLOOKUP($F134,УЧАСТНИКИ!$A$1:$K$705,5,FALSE)</f>
        <v>#N/A</v>
      </c>
      <c r="E134" s="230" t="e">
        <f>VLOOKUP($F134,УЧАСТНИКИ!$A$1:$K$705,11,FALSE)</f>
        <v>#N/A</v>
      </c>
      <c r="F134" s="192"/>
      <c r="G134" s="47"/>
      <c r="H134" s="47"/>
      <c r="I134" s="47"/>
      <c r="J134" s="5" t="e">
        <f>VLOOKUP($F134,УЧАСТНИКИ!#REF!,9,FALSE)</f>
        <v>#REF!</v>
      </c>
    </row>
    <row r="135" spans="1:11" ht="20.100000000000001" hidden="1" customHeight="1" x14ac:dyDescent="0.2">
      <c r="A135" s="47" t="s">
        <v>19</v>
      </c>
      <c r="B135" s="293" t="e">
        <f>VLOOKUP($F135,УЧАСТНИКИ!$A$1:$K$705,3,FALSE)</f>
        <v>#N/A</v>
      </c>
      <c r="C135" s="108" t="e">
        <f>VLOOKUP($F135,УЧАСТНИКИ!$A$1:$K$705,4,FALSE)</f>
        <v>#N/A</v>
      </c>
      <c r="D135" s="230" t="e">
        <f>VLOOKUP($F135,УЧАСТНИКИ!$A$1:$K$705,5,FALSE)</f>
        <v>#N/A</v>
      </c>
      <c r="E135" s="230" t="e">
        <f>VLOOKUP($F135,УЧАСТНИКИ!$A$1:$K$705,11,FALSE)</f>
        <v>#N/A</v>
      </c>
      <c r="F135" s="192"/>
      <c r="G135" s="47"/>
      <c r="H135" s="47"/>
      <c r="I135" s="47"/>
      <c r="J135" s="5" t="e">
        <f>VLOOKUP($F135,УЧАСТНИКИ!#REF!,9,FALSE)</f>
        <v>#REF!</v>
      </c>
    </row>
    <row r="136" spans="1:11" ht="20.100000000000001" hidden="1" customHeight="1" x14ac:dyDescent="0.2">
      <c r="A136" s="47" t="s">
        <v>20</v>
      </c>
      <c r="B136" s="293" t="e">
        <f>VLOOKUP($F136,УЧАСТНИКИ!$A$1:$K$705,3,FALSE)</f>
        <v>#N/A</v>
      </c>
      <c r="C136" s="108" t="e">
        <f>VLOOKUP($F136,УЧАСТНИКИ!$A$1:$K$705,4,FALSE)</f>
        <v>#N/A</v>
      </c>
      <c r="D136" s="230" t="e">
        <f>VLOOKUP($F136,УЧАСТНИКИ!$A$1:$K$705,5,FALSE)</f>
        <v>#N/A</v>
      </c>
      <c r="E136" s="230" t="e">
        <f>VLOOKUP($F136,УЧАСТНИКИ!$A$1:$K$705,11,FALSE)</f>
        <v>#N/A</v>
      </c>
      <c r="F136" s="192"/>
      <c r="G136" s="47"/>
      <c r="H136" s="47"/>
      <c r="I136" s="47"/>
      <c r="J136" s="5" t="e">
        <f>VLOOKUP($F136,УЧАСТНИКИ!#REF!,9,FALSE)</f>
        <v>#REF!</v>
      </c>
    </row>
    <row r="137" spans="1:11" ht="20.100000000000001" hidden="1" customHeight="1" x14ac:dyDescent="0.2">
      <c r="A137" s="28"/>
      <c r="B137" s="31" t="s">
        <v>90</v>
      </c>
      <c r="C137" s="29"/>
      <c r="D137" s="86"/>
      <c r="E137" s="86"/>
      <c r="F137" s="195"/>
      <c r="G137" s="29"/>
      <c r="H137" s="29"/>
      <c r="I137" s="29"/>
      <c r="J137" s="30"/>
      <c r="K137" s="9"/>
    </row>
    <row r="138" spans="1:11" ht="20.100000000000001" hidden="1" customHeight="1" x14ac:dyDescent="0.2">
      <c r="A138" s="47" t="s">
        <v>17</v>
      </c>
      <c r="B138" s="293" t="e">
        <f>VLOOKUP($F138,УЧАСТНИКИ!$A$1:$K$705,3,FALSE)</f>
        <v>#N/A</v>
      </c>
      <c r="C138" s="108" t="e">
        <f>VLOOKUP($F138,УЧАСТНИКИ!$A$1:$K$705,4,FALSE)</f>
        <v>#N/A</v>
      </c>
      <c r="D138" s="230" t="e">
        <f>VLOOKUP($F138,УЧАСТНИКИ!$A$1:$K$705,5,FALSE)</f>
        <v>#N/A</v>
      </c>
      <c r="E138" s="230" t="e">
        <f>VLOOKUP($F138,УЧАСТНИКИ!$A$1:$K$705,11,FALSE)</f>
        <v>#N/A</v>
      </c>
      <c r="F138" s="192"/>
      <c r="G138" s="47"/>
      <c r="H138" s="47"/>
      <c r="I138" s="47"/>
      <c r="J138" s="5" t="e">
        <f>VLOOKUP($F138,УЧАСТНИКИ!#REF!,9,FALSE)</f>
        <v>#REF!</v>
      </c>
    </row>
    <row r="139" spans="1:11" ht="20.100000000000001" hidden="1" customHeight="1" x14ac:dyDescent="0.2">
      <c r="A139" s="47" t="s">
        <v>18</v>
      </c>
      <c r="B139" s="293" t="e">
        <f>VLOOKUP($F139,УЧАСТНИКИ!$A$1:$K$705,3,FALSE)</f>
        <v>#N/A</v>
      </c>
      <c r="C139" s="108" t="e">
        <f>VLOOKUP($F139,УЧАСТНИКИ!$A$1:$K$705,4,FALSE)</f>
        <v>#N/A</v>
      </c>
      <c r="D139" s="230" t="e">
        <f>VLOOKUP($F139,УЧАСТНИКИ!$A$1:$K$705,5,FALSE)</f>
        <v>#N/A</v>
      </c>
      <c r="E139" s="230" t="e">
        <f>VLOOKUP($F139,УЧАСТНИКИ!$A$1:$K$705,11,FALSE)</f>
        <v>#N/A</v>
      </c>
      <c r="F139" s="192"/>
      <c r="G139" s="47"/>
      <c r="H139" s="47"/>
      <c r="I139" s="47"/>
      <c r="J139" s="5" t="e">
        <f>VLOOKUP($F139,УЧАСТНИКИ!#REF!,9,FALSE)</f>
        <v>#REF!</v>
      </c>
    </row>
    <row r="140" spans="1:11" ht="20.100000000000001" hidden="1" customHeight="1" x14ac:dyDescent="0.2">
      <c r="A140" s="47" t="s">
        <v>19</v>
      </c>
      <c r="B140" s="293" t="e">
        <f>VLOOKUP($F140,УЧАСТНИКИ!$A$1:$K$705,3,FALSE)</f>
        <v>#N/A</v>
      </c>
      <c r="C140" s="108" t="e">
        <f>VLOOKUP($F140,УЧАСТНИКИ!$A$1:$K$705,4,FALSE)</f>
        <v>#N/A</v>
      </c>
      <c r="D140" s="230" t="e">
        <f>VLOOKUP($F140,УЧАСТНИКИ!$A$1:$K$705,5,FALSE)</f>
        <v>#N/A</v>
      </c>
      <c r="E140" s="230" t="e">
        <f>VLOOKUP($F140,УЧАСТНИКИ!$A$1:$K$705,11,FALSE)</f>
        <v>#N/A</v>
      </c>
      <c r="F140" s="192"/>
      <c r="G140" s="47"/>
      <c r="H140" s="47"/>
      <c r="I140" s="47"/>
      <c r="J140" s="5" t="e">
        <f>VLOOKUP($F140,УЧАСТНИКИ!#REF!,9,FALSE)</f>
        <v>#REF!</v>
      </c>
    </row>
    <row r="141" spans="1:11" ht="20.100000000000001" hidden="1" customHeight="1" x14ac:dyDescent="0.2">
      <c r="A141" s="47" t="s">
        <v>20</v>
      </c>
      <c r="B141" s="293" t="e">
        <f>VLOOKUP($F141,УЧАСТНИКИ!$A$1:$K$705,3,FALSE)</f>
        <v>#N/A</v>
      </c>
      <c r="C141" s="108" t="e">
        <f>VLOOKUP($F141,УЧАСТНИКИ!$A$1:$K$705,4,FALSE)</f>
        <v>#N/A</v>
      </c>
      <c r="D141" s="230" t="e">
        <f>VLOOKUP($F141,УЧАСТНИКИ!$A$1:$K$705,5,FALSE)</f>
        <v>#N/A</v>
      </c>
      <c r="E141" s="230" t="e">
        <f>VLOOKUP($F141,УЧАСТНИКИ!$A$1:$K$705,11,FALSE)</f>
        <v>#N/A</v>
      </c>
      <c r="F141" s="192"/>
      <c r="G141" s="47"/>
      <c r="H141" s="47"/>
      <c r="I141" s="47"/>
      <c r="J141" s="5" t="e">
        <f>VLOOKUP($F141,УЧАСТНИКИ!#REF!,9,FALSE)</f>
        <v>#REF!</v>
      </c>
    </row>
    <row r="142" spans="1:11" ht="20.100000000000001" hidden="1" customHeight="1" x14ac:dyDescent="0.2">
      <c r="A142" s="28"/>
      <c r="B142" s="31" t="s">
        <v>91</v>
      </c>
      <c r="C142" s="29"/>
      <c r="D142" s="86"/>
      <c r="E142" s="86"/>
      <c r="F142" s="195"/>
      <c r="G142" s="29"/>
      <c r="H142" s="29"/>
      <c r="I142" s="29"/>
      <c r="J142" s="30"/>
    </row>
    <row r="143" spans="1:11" ht="20.100000000000001" hidden="1" customHeight="1" x14ac:dyDescent="0.2">
      <c r="A143" s="47" t="s">
        <v>17</v>
      </c>
      <c r="B143" s="293" t="e">
        <f>VLOOKUP($F143,УЧАСТНИКИ!$A$1:$K$705,3,FALSE)</f>
        <v>#N/A</v>
      </c>
      <c r="C143" s="108" t="e">
        <f>VLOOKUP($F143,УЧАСТНИКИ!$A$1:$K$705,4,FALSE)</f>
        <v>#N/A</v>
      </c>
      <c r="D143" s="230" t="e">
        <f>VLOOKUP($F143,УЧАСТНИКИ!$A$1:$K$705,5,FALSE)</f>
        <v>#N/A</v>
      </c>
      <c r="E143" s="230" t="e">
        <f>VLOOKUP($F143,УЧАСТНИКИ!$A$1:$K$705,11,FALSE)</f>
        <v>#N/A</v>
      </c>
      <c r="F143" s="192"/>
      <c r="G143" s="47"/>
      <c r="H143" s="47"/>
      <c r="I143" s="47"/>
      <c r="J143" s="5" t="e">
        <f>VLOOKUP($F143,УЧАСТНИКИ!#REF!,9,FALSE)</f>
        <v>#REF!</v>
      </c>
    </row>
    <row r="144" spans="1:11" ht="20.100000000000001" hidden="1" customHeight="1" x14ac:dyDescent="0.2">
      <c r="A144" s="47" t="s">
        <v>18</v>
      </c>
      <c r="B144" s="293" t="e">
        <f>VLOOKUP($F144,УЧАСТНИКИ!$A$1:$K$705,3,FALSE)</f>
        <v>#N/A</v>
      </c>
      <c r="C144" s="108" t="e">
        <f>VLOOKUP($F144,УЧАСТНИКИ!$A$1:$K$705,4,FALSE)</f>
        <v>#N/A</v>
      </c>
      <c r="D144" s="230" t="e">
        <f>VLOOKUP($F144,УЧАСТНИКИ!$A$1:$K$705,5,FALSE)</f>
        <v>#N/A</v>
      </c>
      <c r="E144" s="230" t="e">
        <f>VLOOKUP($F144,УЧАСТНИКИ!$A$1:$K$705,11,FALSE)</f>
        <v>#N/A</v>
      </c>
      <c r="F144" s="192"/>
      <c r="G144" s="47"/>
      <c r="H144" s="47"/>
      <c r="I144" s="47"/>
      <c r="J144" s="5" t="e">
        <f>VLOOKUP($F144,УЧАСТНИКИ!#REF!,9,FALSE)</f>
        <v>#REF!</v>
      </c>
    </row>
    <row r="145" spans="1:11" ht="20.100000000000001" hidden="1" customHeight="1" x14ac:dyDescent="0.2">
      <c r="A145" s="47" t="s">
        <v>19</v>
      </c>
      <c r="B145" s="293" t="e">
        <f>VLOOKUP($F145,УЧАСТНИКИ!$A$1:$K$705,3,FALSE)</f>
        <v>#N/A</v>
      </c>
      <c r="C145" s="108" t="e">
        <f>VLOOKUP($F145,УЧАСТНИКИ!$A$1:$K$705,4,FALSE)</f>
        <v>#N/A</v>
      </c>
      <c r="D145" s="230" t="e">
        <f>VLOOKUP($F145,УЧАСТНИКИ!$A$1:$K$705,5,FALSE)</f>
        <v>#N/A</v>
      </c>
      <c r="E145" s="230" t="e">
        <f>VLOOKUP($F145,УЧАСТНИКИ!$A$1:$K$705,11,FALSE)</f>
        <v>#N/A</v>
      </c>
      <c r="F145" s="192"/>
      <c r="G145" s="47"/>
      <c r="H145" s="47"/>
      <c r="I145" s="47"/>
      <c r="J145" s="5" t="e">
        <f>VLOOKUP($F145,УЧАСТНИКИ!#REF!,9,FALSE)</f>
        <v>#REF!</v>
      </c>
    </row>
    <row r="146" spans="1:11" ht="20.100000000000001" hidden="1" customHeight="1" x14ac:dyDescent="0.2">
      <c r="A146" s="47" t="s">
        <v>20</v>
      </c>
      <c r="B146" s="293" t="e">
        <f>VLOOKUP($F146,УЧАСТНИКИ!$A$1:$K$705,3,FALSE)</f>
        <v>#N/A</v>
      </c>
      <c r="C146" s="108" t="e">
        <f>VLOOKUP($F146,УЧАСТНИКИ!$A$1:$K$705,4,FALSE)</f>
        <v>#N/A</v>
      </c>
      <c r="D146" s="230" t="e">
        <f>VLOOKUP($F146,УЧАСТНИКИ!$A$1:$K$705,5,FALSE)</f>
        <v>#N/A</v>
      </c>
      <c r="E146" s="230" t="e">
        <f>VLOOKUP($F146,УЧАСТНИКИ!$A$1:$K$705,11,FALSE)</f>
        <v>#N/A</v>
      </c>
      <c r="F146" s="192"/>
      <c r="G146" s="47"/>
      <c r="H146" s="47"/>
      <c r="I146" s="47"/>
      <c r="J146" s="5" t="e">
        <f>VLOOKUP($F146,УЧАСТНИКИ!#REF!,9,FALSE)</f>
        <v>#REF!</v>
      </c>
    </row>
    <row r="147" spans="1:11" ht="20.100000000000001" hidden="1" customHeight="1" x14ac:dyDescent="0.2">
      <c r="A147" s="28"/>
      <c r="B147" s="31" t="s">
        <v>92</v>
      </c>
      <c r="C147" s="29"/>
      <c r="D147" s="86"/>
      <c r="E147" s="86"/>
      <c r="F147" s="195"/>
      <c r="G147" s="29"/>
      <c r="H147" s="29"/>
      <c r="I147" s="29"/>
      <c r="J147" s="30"/>
      <c r="K147" s="9"/>
    </row>
    <row r="148" spans="1:11" ht="20.100000000000001" hidden="1" customHeight="1" x14ac:dyDescent="0.2">
      <c r="A148" s="47" t="s">
        <v>17</v>
      </c>
      <c r="B148" s="293" t="e">
        <f>VLOOKUP($F148,УЧАСТНИКИ!$A$1:$K$705,3,FALSE)</f>
        <v>#N/A</v>
      </c>
      <c r="C148" s="108" t="e">
        <f>VLOOKUP($F148,УЧАСТНИКИ!$A$1:$K$705,4,FALSE)</f>
        <v>#N/A</v>
      </c>
      <c r="D148" s="230" t="e">
        <f>VLOOKUP($F148,УЧАСТНИКИ!$A$1:$K$705,5,FALSE)</f>
        <v>#N/A</v>
      </c>
      <c r="E148" s="230" t="e">
        <f>VLOOKUP($F148,УЧАСТНИКИ!$A$1:$K$705,11,FALSE)</f>
        <v>#N/A</v>
      </c>
      <c r="F148" s="192"/>
      <c r="G148" s="47"/>
      <c r="H148" s="47"/>
      <c r="I148" s="47"/>
      <c r="J148" s="5" t="e">
        <f>VLOOKUP($F148,УЧАСТНИКИ!#REF!,9,FALSE)</f>
        <v>#REF!</v>
      </c>
    </row>
    <row r="149" spans="1:11" ht="20.100000000000001" hidden="1" customHeight="1" x14ac:dyDescent="0.2">
      <c r="A149" s="47" t="s">
        <v>18</v>
      </c>
      <c r="B149" s="293" t="e">
        <f>VLOOKUP($F149,УЧАСТНИКИ!$A$1:$K$705,3,FALSE)</f>
        <v>#N/A</v>
      </c>
      <c r="C149" s="108" t="e">
        <f>VLOOKUP($F149,УЧАСТНИКИ!$A$1:$K$705,4,FALSE)</f>
        <v>#N/A</v>
      </c>
      <c r="D149" s="230" t="e">
        <f>VLOOKUP($F149,УЧАСТНИКИ!$A$1:$K$705,5,FALSE)</f>
        <v>#N/A</v>
      </c>
      <c r="E149" s="230" t="e">
        <f>VLOOKUP($F149,УЧАСТНИКИ!$A$1:$K$705,11,FALSE)</f>
        <v>#N/A</v>
      </c>
      <c r="F149" s="192"/>
      <c r="G149" s="47"/>
      <c r="H149" s="47"/>
      <c r="I149" s="47"/>
      <c r="J149" s="5" t="e">
        <f>VLOOKUP($F149,УЧАСТНИКИ!#REF!,9,FALSE)</f>
        <v>#REF!</v>
      </c>
    </row>
    <row r="150" spans="1:11" ht="20.100000000000001" hidden="1" customHeight="1" x14ac:dyDescent="0.2">
      <c r="A150" s="47" t="s">
        <v>19</v>
      </c>
      <c r="B150" s="293" t="e">
        <f>VLOOKUP($F150,УЧАСТНИКИ!$A$1:$K$705,3,FALSE)</f>
        <v>#N/A</v>
      </c>
      <c r="C150" s="108" t="e">
        <f>VLOOKUP($F150,УЧАСТНИКИ!$A$1:$K$705,4,FALSE)</f>
        <v>#N/A</v>
      </c>
      <c r="D150" s="230" t="e">
        <f>VLOOKUP($F150,УЧАСТНИКИ!$A$1:$K$705,5,FALSE)</f>
        <v>#N/A</v>
      </c>
      <c r="E150" s="230" t="e">
        <f>VLOOKUP($F150,УЧАСТНИКИ!$A$1:$K$705,11,FALSE)</f>
        <v>#N/A</v>
      </c>
      <c r="F150" s="192"/>
      <c r="G150" s="47"/>
      <c r="H150" s="47"/>
      <c r="I150" s="47"/>
      <c r="J150" s="5" t="e">
        <f>VLOOKUP($F150,УЧАСТНИКИ!#REF!,9,FALSE)</f>
        <v>#REF!</v>
      </c>
    </row>
    <row r="151" spans="1:11" ht="20.100000000000001" hidden="1" customHeight="1" x14ac:dyDescent="0.2">
      <c r="A151" s="47" t="s">
        <v>20</v>
      </c>
      <c r="B151" s="293" t="e">
        <f>VLOOKUP($F151,УЧАСТНИКИ!$A$1:$K$705,3,FALSE)</f>
        <v>#N/A</v>
      </c>
      <c r="C151" s="108" t="e">
        <f>VLOOKUP($F151,УЧАСТНИКИ!$A$1:$K$705,4,FALSE)</f>
        <v>#N/A</v>
      </c>
      <c r="D151" s="230" t="e">
        <f>VLOOKUP($F151,УЧАСТНИКИ!$A$1:$K$705,5,FALSE)</f>
        <v>#N/A</v>
      </c>
      <c r="E151" s="230" t="e">
        <f>VLOOKUP($F151,УЧАСТНИКИ!$A$1:$K$705,11,FALSE)</f>
        <v>#N/A</v>
      </c>
      <c r="F151" s="192"/>
      <c r="G151" s="47"/>
      <c r="H151" s="47"/>
      <c r="I151" s="47"/>
      <c r="J151" s="5" t="e">
        <f>VLOOKUP($F151,УЧАСТНИКИ!#REF!,9,FALSE)</f>
        <v>#REF!</v>
      </c>
    </row>
    <row r="152" spans="1:11" ht="20.100000000000001" hidden="1" customHeight="1" x14ac:dyDescent="0.2">
      <c r="A152" s="28"/>
      <c r="B152" s="31" t="s">
        <v>93</v>
      </c>
      <c r="C152" s="29"/>
      <c r="D152" s="86"/>
      <c r="E152" s="86"/>
      <c r="F152" s="195"/>
      <c r="G152" s="29"/>
      <c r="H152" s="29"/>
      <c r="I152" s="29"/>
      <c r="J152" s="30"/>
    </row>
    <row r="153" spans="1:11" ht="20.100000000000001" hidden="1" customHeight="1" x14ac:dyDescent="0.2">
      <c r="A153" s="47" t="s">
        <v>17</v>
      </c>
      <c r="B153" s="293" t="e">
        <f>VLOOKUP($F153,УЧАСТНИКИ!$A$1:$K$705,3,FALSE)</f>
        <v>#N/A</v>
      </c>
      <c r="C153" s="108" t="e">
        <f>VLOOKUP($F153,УЧАСТНИКИ!$A$1:$K$705,4,FALSE)</f>
        <v>#N/A</v>
      </c>
      <c r="D153" s="230" t="e">
        <f>VLOOKUP($F153,УЧАСТНИКИ!$A$1:$K$705,5,FALSE)</f>
        <v>#N/A</v>
      </c>
      <c r="E153" s="230" t="e">
        <f>VLOOKUP($F153,УЧАСТНИКИ!$A$1:$K$705,11,FALSE)</f>
        <v>#N/A</v>
      </c>
      <c r="F153" s="192"/>
      <c r="G153" s="47"/>
      <c r="H153" s="47"/>
      <c r="I153" s="47"/>
      <c r="J153" s="5" t="e">
        <f>VLOOKUP($F153,УЧАСТНИКИ!#REF!,9,FALSE)</f>
        <v>#REF!</v>
      </c>
    </row>
    <row r="154" spans="1:11" ht="20.100000000000001" hidden="1" customHeight="1" x14ac:dyDescent="0.2">
      <c r="A154" s="47" t="s">
        <v>18</v>
      </c>
      <c r="B154" s="293" t="e">
        <f>VLOOKUP($F154,УЧАСТНИКИ!$A$1:$K$705,3,FALSE)</f>
        <v>#N/A</v>
      </c>
      <c r="C154" s="108" t="e">
        <f>VLOOKUP($F154,УЧАСТНИКИ!$A$1:$K$705,4,FALSE)</f>
        <v>#N/A</v>
      </c>
      <c r="D154" s="230" t="e">
        <f>VLOOKUP($F154,УЧАСТНИКИ!$A$1:$K$705,5,FALSE)</f>
        <v>#N/A</v>
      </c>
      <c r="E154" s="230" t="e">
        <f>VLOOKUP($F154,УЧАСТНИКИ!$A$1:$K$705,11,FALSE)</f>
        <v>#N/A</v>
      </c>
      <c r="F154" s="192"/>
      <c r="G154" s="47"/>
      <c r="H154" s="47"/>
      <c r="I154" s="47"/>
      <c r="J154" s="5" t="e">
        <f>VLOOKUP($F154,УЧАСТНИКИ!#REF!,9,FALSE)</f>
        <v>#REF!</v>
      </c>
    </row>
    <row r="155" spans="1:11" ht="20.100000000000001" hidden="1" customHeight="1" x14ac:dyDescent="0.2">
      <c r="A155" s="47" t="s">
        <v>19</v>
      </c>
      <c r="B155" s="293" t="e">
        <f>VLOOKUP($F155,УЧАСТНИКИ!$A$1:$K$705,3,FALSE)</f>
        <v>#N/A</v>
      </c>
      <c r="C155" s="108" t="e">
        <f>VLOOKUP($F155,УЧАСТНИКИ!$A$1:$K$705,4,FALSE)</f>
        <v>#N/A</v>
      </c>
      <c r="D155" s="230" t="e">
        <f>VLOOKUP($F155,УЧАСТНИКИ!$A$1:$K$705,5,FALSE)</f>
        <v>#N/A</v>
      </c>
      <c r="E155" s="230" t="e">
        <f>VLOOKUP($F155,УЧАСТНИКИ!$A$1:$K$705,11,FALSE)</f>
        <v>#N/A</v>
      </c>
      <c r="F155" s="192"/>
      <c r="G155" s="47"/>
      <c r="H155" s="47"/>
      <c r="I155" s="47"/>
      <c r="J155" s="5" t="e">
        <f>VLOOKUP($F155,УЧАСТНИКИ!#REF!,9,FALSE)</f>
        <v>#REF!</v>
      </c>
    </row>
    <row r="156" spans="1:11" ht="20.100000000000001" hidden="1" customHeight="1" x14ac:dyDescent="0.2">
      <c r="A156" s="47" t="s">
        <v>20</v>
      </c>
      <c r="B156" s="293" t="e">
        <f>VLOOKUP($F156,УЧАСТНИКИ!$A$1:$K$705,3,FALSE)</f>
        <v>#N/A</v>
      </c>
      <c r="C156" s="108" t="e">
        <f>VLOOKUP($F156,УЧАСТНИКИ!$A$1:$K$705,4,FALSE)</f>
        <v>#N/A</v>
      </c>
      <c r="D156" s="230" t="e">
        <f>VLOOKUP($F156,УЧАСТНИКИ!$A$1:$K$705,5,FALSE)</f>
        <v>#N/A</v>
      </c>
      <c r="E156" s="230" t="e">
        <f>VLOOKUP($F156,УЧАСТНИКИ!$A$1:$K$705,11,FALSE)</f>
        <v>#N/A</v>
      </c>
      <c r="F156" s="192"/>
      <c r="G156" s="47"/>
      <c r="H156" s="47"/>
      <c r="I156" s="47"/>
      <c r="J156" s="5" t="e">
        <f>VLOOKUP($F156,УЧАСТНИКИ!#REF!,9,FALSE)</f>
        <v>#REF!</v>
      </c>
    </row>
    <row r="157" spans="1:11" ht="20.100000000000001" hidden="1" customHeight="1" x14ac:dyDescent="0.2">
      <c r="A157" s="28"/>
      <c r="B157" s="31" t="s">
        <v>94</v>
      </c>
      <c r="C157" s="29"/>
      <c r="D157" s="86"/>
      <c r="E157" s="86"/>
      <c r="F157" s="195"/>
      <c r="G157" s="29"/>
      <c r="H157" s="29"/>
      <c r="I157" s="29"/>
      <c r="J157" s="30"/>
      <c r="K157" s="9"/>
    </row>
    <row r="158" spans="1:11" ht="20.100000000000001" hidden="1" customHeight="1" x14ac:dyDescent="0.2">
      <c r="A158" s="47" t="s">
        <v>17</v>
      </c>
      <c r="B158" s="293" t="e">
        <f>VLOOKUP($F158,УЧАСТНИКИ!$A$1:$K$705,3,FALSE)</f>
        <v>#N/A</v>
      </c>
      <c r="C158" s="108" t="e">
        <f>VLOOKUP($F158,УЧАСТНИКИ!$A$1:$K$705,4,FALSE)</f>
        <v>#N/A</v>
      </c>
      <c r="D158" s="230" t="e">
        <f>VLOOKUP($F158,УЧАСТНИКИ!$A$1:$K$705,5,FALSE)</f>
        <v>#N/A</v>
      </c>
      <c r="E158" s="230" t="e">
        <f>VLOOKUP($F158,УЧАСТНИКИ!$A$1:$K$705,11,FALSE)</f>
        <v>#N/A</v>
      </c>
      <c r="F158" s="192"/>
      <c r="G158" s="47"/>
      <c r="H158" s="47"/>
      <c r="I158" s="47"/>
      <c r="J158" s="5" t="e">
        <f>VLOOKUP($F158,УЧАСТНИКИ!#REF!,9,FALSE)</f>
        <v>#REF!</v>
      </c>
    </row>
    <row r="159" spans="1:11" ht="20.100000000000001" hidden="1" customHeight="1" x14ac:dyDescent="0.2">
      <c r="A159" s="47" t="s">
        <v>18</v>
      </c>
      <c r="B159" s="293" t="e">
        <f>VLOOKUP($F159,УЧАСТНИКИ!$A$1:$K$705,3,FALSE)</f>
        <v>#N/A</v>
      </c>
      <c r="C159" s="108" t="e">
        <f>VLOOKUP($F159,УЧАСТНИКИ!$A$1:$K$705,4,FALSE)</f>
        <v>#N/A</v>
      </c>
      <c r="D159" s="230" t="e">
        <f>VLOOKUP($F159,УЧАСТНИКИ!$A$1:$K$705,5,FALSE)</f>
        <v>#N/A</v>
      </c>
      <c r="E159" s="230" t="e">
        <f>VLOOKUP($F159,УЧАСТНИКИ!$A$1:$K$705,11,FALSE)</f>
        <v>#N/A</v>
      </c>
      <c r="F159" s="192"/>
      <c r="G159" s="47"/>
      <c r="H159" s="47"/>
      <c r="I159" s="47"/>
      <c r="J159" s="5" t="e">
        <f>VLOOKUP($F159,УЧАСТНИКИ!#REF!,9,FALSE)</f>
        <v>#REF!</v>
      </c>
    </row>
    <row r="160" spans="1:11" ht="20.100000000000001" hidden="1" customHeight="1" x14ac:dyDescent="0.2">
      <c r="A160" s="47" t="s">
        <v>19</v>
      </c>
      <c r="B160" s="293" t="e">
        <f>VLOOKUP($F160,УЧАСТНИКИ!$A$1:$K$705,3,FALSE)</f>
        <v>#N/A</v>
      </c>
      <c r="C160" s="108" t="e">
        <f>VLOOKUP($F160,УЧАСТНИКИ!$A$1:$K$705,4,FALSE)</f>
        <v>#N/A</v>
      </c>
      <c r="D160" s="230" t="e">
        <f>VLOOKUP($F160,УЧАСТНИКИ!$A$1:$K$705,5,FALSE)</f>
        <v>#N/A</v>
      </c>
      <c r="E160" s="230" t="e">
        <f>VLOOKUP($F160,УЧАСТНИКИ!$A$1:$K$705,11,FALSE)</f>
        <v>#N/A</v>
      </c>
      <c r="F160" s="192"/>
      <c r="G160" s="47"/>
      <c r="H160" s="47"/>
      <c r="I160" s="47"/>
      <c r="J160" s="5" t="e">
        <f>VLOOKUP($F160,УЧАСТНИКИ!#REF!,9,FALSE)</f>
        <v>#REF!</v>
      </c>
    </row>
    <row r="161" spans="1:11" ht="20.100000000000001" hidden="1" customHeight="1" x14ac:dyDescent="0.2">
      <c r="A161" s="47" t="s">
        <v>20</v>
      </c>
      <c r="B161" s="293" t="e">
        <f>VLOOKUP($F161,УЧАСТНИКИ!$A$1:$K$705,3,FALSE)</f>
        <v>#N/A</v>
      </c>
      <c r="C161" s="108" t="e">
        <f>VLOOKUP($F161,УЧАСТНИКИ!$A$1:$K$705,4,FALSE)</f>
        <v>#N/A</v>
      </c>
      <c r="D161" s="230" t="e">
        <f>VLOOKUP($F161,УЧАСТНИКИ!$A$1:$K$705,5,FALSE)</f>
        <v>#N/A</v>
      </c>
      <c r="E161" s="230" t="e">
        <f>VLOOKUP($F161,УЧАСТНИКИ!$A$1:$K$705,11,FALSE)</f>
        <v>#N/A</v>
      </c>
      <c r="F161" s="192"/>
      <c r="G161" s="47"/>
      <c r="H161" s="47"/>
      <c r="I161" s="47"/>
      <c r="J161" s="5" t="e">
        <f>VLOOKUP($F161,УЧАСТНИКИ!#REF!,9,FALSE)</f>
        <v>#REF!</v>
      </c>
    </row>
    <row r="162" spans="1:11" ht="20.100000000000001" hidden="1" customHeight="1" x14ac:dyDescent="0.2">
      <c r="A162" s="28"/>
      <c r="B162" s="31" t="s">
        <v>95</v>
      </c>
      <c r="C162" s="29"/>
      <c r="D162" s="86"/>
      <c r="E162" s="86"/>
      <c r="F162" s="195"/>
      <c r="G162" s="29"/>
      <c r="H162" s="29"/>
      <c r="I162" s="29"/>
      <c r="J162" s="30"/>
    </row>
    <row r="163" spans="1:11" ht="20.100000000000001" hidden="1" customHeight="1" x14ac:dyDescent="0.2">
      <c r="A163" s="47" t="s">
        <v>17</v>
      </c>
      <c r="B163" s="293" t="e">
        <f>VLOOKUP($F163,УЧАСТНИКИ!$A$1:$K$705,3,FALSE)</f>
        <v>#N/A</v>
      </c>
      <c r="C163" s="108" t="e">
        <f>VLOOKUP($F163,УЧАСТНИКИ!$A$1:$K$705,4,FALSE)</f>
        <v>#N/A</v>
      </c>
      <c r="D163" s="230" t="e">
        <f>VLOOKUP($F163,УЧАСТНИКИ!$A$1:$K$705,5,FALSE)</f>
        <v>#N/A</v>
      </c>
      <c r="E163" s="230" t="e">
        <f>VLOOKUP($F163,УЧАСТНИКИ!$A$1:$K$705,11,FALSE)</f>
        <v>#N/A</v>
      </c>
      <c r="F163" s="192"/>
      <c r="G163" s="47"/>
      <c r="H163" s="47"/>
      <c r="I163" s="47"/>
      <c r="J163" s="5" t="e">
        <f>VLOOKUP($F163,УЧАСТНИКИ!#REF!,9,FALSE)</f>
        <v>#REF!</v>
      </c>
    </row>
    <row r="164" spans="1:11" ht="20.100000000000001" hidden="1" customHeight="1" x14ac:dyDescent="0.2">
      <c r="A164" s="47" t="s">
        <v>18</v>
      </c>
      <c r="B164" s="293" t="e">
        <f>VLOOKUP($F164,УЧАСТНИКИ!$A$1:$K$705,3,FALSE)</f>
        <v>#N/A</v>
      </c>
      <c r="C164" s="108" t="e">
        <f>VLOOKUP($F164,УЧАСТНИКИ!$A$1:$K$705,4,FALSE)</f>
        <v>#N/A</v>
      </c>
      <c r="D164" s="230" t="e">
        <f>VLOOKUP($F164,УЧАСТНИКИ!$A$1:$K$705,5,FALSE)</f>
        <v>#N/A</v>
      </c>
      <c r="E164" s="230" t="e">
        <f>VLOOKUP($F164,УЧАСТНИКИ!$A$1:$K$705,11,FALSE)</f>
        <v>#N/A</v>
      </c>
      <c r="F164" s="192"/>
      <c r="G164" s="47"/>
      <c r="H164" s="47"/>
      <c r="I164" s="47"/>
      <c r="J164" s="5" t="e">
        <f>VLOOKUP($F164,УЧАСТНИКИ!#REF!,9,FALSE)</f>
        <v>#REF!</v>
      </c>
    </row>
    <row r="165" spans="1:11" ht="20.100000000000001" hidden="1" customHeight="1" x14ac:dyDescent="0.2">
      <c r="A165" s="47" t="s">
        <v>19</v>
      </c>
      <c r="B165" s="293" t="e">
        <f>VLOOKUP($F165,УЧАСТНИКИ!$A$1:$K$705,3,FALSE)</f>
        <v>#N/A</v>
      </c>
      <c r="C165" s="108" t="e">
        <f>VLOOKUP($F165,УЧАСТНИКИ!$A$1:$K$705,4,FALSE)</f>
        <v>#N/A</v>
      </c>
      <c r="D165" s="230" t="e">
        <f>VLOOKUP($F165,УЧАСТНИКИ!$A$1:$K$705,5,FALSE)</f>
        <v>#N/A</v>
      </c>
      <c r="E165" s="230" t="e">
        <f>VLOOKUP($F165,УЧАСТНИКИ!$A$1:$K$705,11,FALSE)</f>
        <v>#N/A</v>
      </c>
      <c r="F165" s="192"/>
      <c r="G165" s="47"/>
      <c r="H165" s="47"/>
      <c r="I165" s="47"/>
      <c r="J165" s="5" t="e">
        <f>VLOOKUP($F165,УЧАСТНИКИ!#REF!,9,FALSE)</f>
        <v>#REF!</v>
      </c>
    </row>
    <row r="166" spans="1:11" ht="20.100000000000001" hidden="1" customHeight="1" x14ac:dyDescent="0.2">
      <c r="A166" s="47" t="s">
        <v>20</v>
      </c>
      <c r="B166" s="293" t="e">
        <f>VLOOKUP($F166,УЧАСТНИКИ!$A$1:$K$705,3,FALSE)</f>
        <v>#N/A</v>
      </c>
      <c r="C166" s="108" t="e">
        <f>VLOOKUP($F166,УЧАСТНИКИ!$A$1:$K$705,4,FALSE)</f>
        <v>#N/A</v>
      </c>
      <c r="D166" s="230" t="e">
        <f>VLOOKUP($F166,УЧАСТНИКИ!$A$1:$K$705,5,FALSE)</f>
        <v>#N/A</v>
      </c>
      <c r="E166" s="230" t="e">
        <f>VLOOKUP($F166,УЧАСТНИКИ!$A$1:$K$705,11,FALSE)</f>
        <v>#N/A</v>
      </c>
      <c r="F166" s="192"/>
      <c r="G166" s="47"/>
      <c r="H166" s="47"/>
      <c r="I166" s="47"/>
      <c r="J166" s="5" t="e">
        <f>VLOOKUP($F166,УЧАСТНИКИ!#REF!,9,FALSE)</f>
        <v>#REF!</v>
      </c>
    </row>
    <row r="167" spans="1:11" ht="20.100000000000001" hidden="1" customHeight="1" x14ac:dyDescent="0.2">
      <c r="A167" s="28"/>
      <c r="B167" s="31" t="s">
        <v>96</v>
      </c>
      <c r="C167" s="29"/>
      <c r="D167" s="86"/>
      <c r="E167" s="86"/>
      <c r="F167" s="195"/>
      <c r="G167" s="29"/>
      <c r="H167" s="29"/>
      <c r="I167" s="29"/>
      <c r="J167" s="30"/>
      <c r="K167" s="9"/>
    </row>
    <row r="168" spans="1:11" ht="20.100000000000001" hidden="1" customHeight="1" x14ac:dyDescent="0.2">
      <c r="A168" s="47" t="s">
        <v>17</v>
      </c>
      <c r="B168" s="293" t="e">
        <f>VLOOKUP($F168,УЧАСТНИКИ!$A$1:$K$705,3,FALSE)</f>
        <v>#N/A</v>
      </c>
      <c r="C168" s="108" t="e">
        <f>VLOOKUP($F168,УЧАСТНИКИ!$A$1:$K$705,4,FALSE)</f>
        <v>#N/A</v>
      </c>
      <c r="D168" s="230" t="e">
        <f>VLOOKUP($F168,УЧАСТНИКИ!$A$1:$K$705,5,FALSE)</f>
        <v>#N/A</v>
      </c>
      <c r="E168" s="230" t="e">
        <f>VLOOKUP($F168,УЧАСТНИКИ!$A$1:$K$705,11,FALSE)</f>
        <v>#N/A</v>
      </c>
      <c r="F168" s="192"/>
      <c r="G168" s="47"/>
      <c r="H168" s="47"/>
      <c r="I168" s="47"/>
      <c r="J168" s="5" t="e">
        <f>VLOOKUP($F168,УЧАСТНИКИ!#REF!,9,FALSE)</f>
        <v>#REF!</v>
      </c>
    </row>
    <row r="169" spans="1:11" ht="20.100000000000001" hidden="1" customHeight="1" x14ac:dyDescent="0.2">
      <c r="A169" s="47" t="s">
        <v>18</v>
      </c>
      <c r="B169" s="293" t="e">
        <f>VLOOKUP($F169,УЧАСТНИКИ!$A$1:$K$705,3,FALSE)</f>
        <v>#N/A</v>
      </c>
      <c r="C169" s="108" t="e">
        <f>VLOOKUP($F169,УЧАСТНИКИ!$A$1:$K$705,4,FALSE)</f>
        <v>#N/A</v>
      </c>
      <c r="D169" s="230" t="e">
        <f>VLOOKUP($F169,УЧАСТНИКИ!$A$1:$K$705,5,FALSE)</f>
        <v>#N/A</v>
      </c>
      <c r="E169" s="230" t="e">
        <f>VLOOKUP($F169,УЧАСТНИКИ!$A$1:$K$705,11,FALSE)</f>
        <v>#N/A</v>
      </c>
      <c r="F169" s="192"/>
      <c r="G169" s="47"/>
      <c r="H169" s="47"/>
      <c r="I169" s="47"/>
      <c r="J169" s="5" t="e">
        <f>VLOOKUP($F169,УЧАСТНИКИ!#REF!,9,FALSE)</f>
        <v>#REF!</v>
      </c>
    </row>
    <row r="170" spans="1:11" ht="20.100000000000001" hidden="1" customHeight="1" x14ac:dyDescent="0.2">
      <c r="A170" s="47" t="s">
        <v>19</v>
      </c>
      <c r="B170" s="293" t="e">
        <f>VLOOKUP($F170,УЧАСТНИКИ!$A$1:$K$705,3,FALSE)</f>
        <v>#N/A</v>
      </c>
      <c r="C170" s="108" t="e">
        <f>VLOOKUP($F170,УЧАСТНИКИ!$A$1:$K$705,4,FALSE)</f>
        <v>#N/A</v>
      </c>
      <c r="D170" s="230" t="e">
        <f>VLOOKUP($F170,УЧАСТНИКИ!$A$1:$K$705,5,FALSE)</f>
        <v>#N/A</v>
      </c>
      <c r="E170" s="230" t="e">
        <f>VLOOKUP($F170,УЧАСТНИКИ!$A$1:$K$705,11,FALSE)</f>
        <v>#N/A</v>
      </c>
      <c r="F170" s="192"/>
      <c r="G170" s="47"/>
      <c r="H170" s="47"/>
      <c r="I170" s="47"/>
      <c r="J170" s="5" t="e">
        <f>VLOOKUP($F170,УЧАСТНИКИ!#REF!,9,FALSE)</f>
        <v>#REF!</v>
      </c>
    </row>
    <row r="171" spans="1:11" ht="20.100000000000001" hidden="1" customHeight="1" x14ac:dyDescent="0.2">
      <c r="A171" s="47" t="s">
        <v>20</v>
      </c>
      <c r="B171" s="293" t="e">
        <f>VLOOKUP($F171,УЧАСТНИКИ!$A$1:$K$705,3,FALSE)</f>
        <v>#N/A</v>
      </c>
      <c r="C171" s="108" t="e">
        <f>VLOOKUP($F171,УЧАСТНИКИ!$A$1:$K$705,4,FALSE)</f>
        <v>#N/A</v>
      </c>
      <c r="D171" s="230" t="e">
        <f>VLOOKUP($F171,УЧАСТНИКИ!$A$1:$K$705,5,FALSE)</f>
        <v>#N/A</v>
      </c>
      <c r="E171" s="230" t="e">
        <f>VLOOKUP($F171,УЧАСТНИКИ!$A$1:$K$705,11,FALSE)</f>
        <v>#N/A</v>
      </c>
      <c r="F171" s="192"/>
      <c r="G171" s="47"/>
      <c r="H171" s="47"/>
      <c r="I171" s="47"/>
      <c r="J171" s="5" t="e">
        <f>VLOOKUP($F171,УЧАСТНИКИ!#REF!,9,FALSE)</f>
        <v>#REF!</v>
      </c>
    </row>
    <row r="172" spans="1:11" ht="20.100000000000001" hidden="1" customHeight="1" x14ac:dyDescent="0.2">
      <c r="A172" s="28"/>
      <c r="B172" s="31" t="s">
        <v>97</v>
      </c>
      <c r="C172" s="29"/>
      <c r="D172" s="86"/>
      <c r="E172" s="86"/>
      <c r="F172" s="195"/>
      <c r="G172" s="29"/>
      <c r="H172" s="29"/>
      <c r="I172" s="29"/>
      <c r="J172" s="30"/>
    </row>
    <row r="173" spans="1:11" ht="20.100000000000001" hidden="1" customHeight="1" x14ac:dyDescent="0.2">
      <c r="A173" s="47" t="s">
        <v>17</v>
      </c>
      <c r="B173" s="293" t="e">
        <f>VLOOKUP($F173,УЧАСТНИКИ!$A$1:$K$705,3,FALSE)</f>
        <v>#N/A</v>
      </c>
      <c r="C173" s="108" t="e">
        <f>VLOOKUP($F173,УЧАСТНИКИ!$A$1:$K$705,4,FALSE)</f>
        <v>#N/A</v>
      </c>
      <c r="D173" s="230" t="e">
        <f>VLOOKUP($F173,УЧАСТНИКИ!$A$1:$K$705,5,FALSE)</f>
        <v>#N/A</v>
      </c>
      <c r="E173" s="230" t="e">
        <f>VLOOKUP($F173,УЧАСТНИКИ!$A$1:$K$705,11,FALSE)</f>
        <v>#N/A</v>
      </c>
      <c r="F173" s="192"/>
      <c r="G173" s="47"/>
      <c r="H173" s="47"/>
      <c r="I173" s="47"/>
      <c r="J173" s="5" t="e">
        <f>VLOOKUP($F173,УЧАСТНИКИ!#REF!,9,FALSE)</f>
        <v>#REF!</v>
      </c>
    </row>
    <row r="174" spans="1:11" ht="20.100000000000001" hidden="1" customHeight="1" x14ac:dyDescent="0.2">
      <c r="A174" s="47" t="s">
        <v>18</v>
      </c>
      <c r="B174" s="293" t="e">
        <f>VLOOKUP($F174,УЧАСТНИКИ!$A$1:$K$705,3,FALSE)</f>
        <v>#N/A</v>
      </c>
      <c r="C174" s="108" t="e">
        <f>VLOOKUP($F174,УЧАСТНИКИ!$A$1:$K$705,4,FALSE)</f>
        <v>#N/A</v>
      </c>
      <c r="D174" s="230" t="e">
        <f>VLOOKUP($F174,УЧАСТНИКИ!$A$1:$K$705,5,FALSE)</f>
        <v>#N/A</v>
      </c>
      <c r="E174" s="230" t="e">
        <f>VLOOKUP($F174,УЧАСТНИКИ!$A$1:$K$705,11,FALSE)</f>
        <v>#N/A</v>
      </c>
      <c r="F174" s="192"/>
      <c r="G174" s="47"/>
      <c r="H174" s="47"/>
      <c r="I174" s="47"/>
      <c r="J174" s="5" t="e">
        <f>VLOOKUP($F174,УЧАСТНИКИ!#REF!,9,FALSE)</f>
        <v>#REF!</v>
      </c>
    </row>
    <row r="175" spans="1:11" ht="20.100000000000001" hidden="1" customHeight="1" x14ac:dyDescent="0.2">
      <c r="A175" s="47" t="s">
        <v>19</v>
      </c>
      <c r="B175" s="293" t="e">
        <f>VLOOKUP($F175,УЧАСТНИКИ!$A$1:$K$705,3,FALSE)</f>
        <v>#N/A</v>
      </c>
      <c r="C175" s="108" t="e">
        <f>VLOOKUP($F175,УЧАСТНИКИ!$A$1:$K$705,4,FALSE)</f>
        <v>#N/A</v>
      </c>
      <c r="D175" s="230" t="e">
        <f>VLOOKUP($F175,УЧАСТНИКИ!$A$1:$K$705,5,FALSE)</f>
        <v>#N/A</v>
      </c>
      <c r="E175" s="230" t="e">
        <f>VLOOKUP($F175,УЧАСТНИКИ!$A$1:$K$705,11,FALSE)</f>
        <v>#N/A</v>
      </c>
      <c r="F175" s="192"/>
      <c r="G175" s="47"/>
      <c r="H175" s="47"/>
      <c r="I175" s="47"/>
      <c r="J175" s="5" t="e">
        <f>VLOOKUP($F175,УЧАСТНИКИ!#REF!,9,FALSE)</f>
        <v>#REF!</v>
      </c>
    </row>
    <row r="176" spans="1:11" ht="20.100000000000001" hidden="1" customHeight="1" x14ac:dyDescent="0.2">
      <c r="A176" s="47" t="s">
        <v>20</v>
      </c>
      <c r="B176" s="293" t="e">
        <f>VLOOKUP($F176,УЧАСТНИКИ!$A$1:$K$705,3,FALSE)</f>
        <v>#N/A</v>
      </c>
      <c r="C176" s="108" t="e">
        <f>VLOOKUP($F176,УЧАСТНИКИ!$A$1:$K$705,4,FALSE)</f>
        <v>#N/A</v>
      </c>
      <c r="D176" s="230" t="e">
        <f>VLOOKUP($F176,УЧАСТНИКИ!$A$1:$K$705,5,FALSE)</f>
        <v>#N/A</v>
      </c>
      <c r="E176" s="230" t="e">
        <f>VLOOKUP($F176,УЧАСТНИКИ!$A$1:$K$705,11,FALSE)</f>
        <v>#N/A</v>
      </c>
      <c r="F176" s="192"/>
      <c r="G176" s="47"/>
      <c r="H176" s="47"/>
      <c r="I176" s="47"/>
      <c r="J176" s="5" t="e">
        <f>VLOOKUP($F176,УЧАСТНИКИ!#REF!,9,FALSE)</f>
        <v>#REF!</v>
      </c>
    </row>
    <row r="177" spans="1:10" ht="20.100000000000001" hidden="1" customHeight="1" x14ac:dyDescent="0.2">
      <c r="A177" s="28"/>
      <c r="B177" s="31" t="s">
        <v>98</v>
      </c>
      <c r="C177" s="29"/>
      <c r="D177" s="86"/>
      <c r="E177" s="86"/>
      <c r="F177" s="195"/>
      <c r="G177" s="29"/>
      <c r="H177" s="29"/>
      <c r="I177" s="29"/>
      <c r="J177" s="30"/>
    </row>
    <row r="178" spans="1:10" ht="20.100000000000001" hidden="1" customHeight="1" x14ac:dyDescent="0.2">
      <c r="A178" s="47" t="s">
        <v>17</v>
      </c>
      <c r="B178" s="293" t="e">
        <f>VLOOKUP($F178,УЧАСТНИКИ!$A$1:$K$705,3,FALSE)</f>
        <v>#N/A</v>
      </c>
      <c r="C178" s="108" t="e">
        <f>VLOOKUP($F178,УЧАСТНИКИ!$A$1:$K$705,4,FALSE)</f>
        <v>#N/A</v>
      </c>
      <c r="D178" s="230" t="e">
        <f>VLOOKUP($F178,УЧАСТНИКИ!$A$1:$K$705,5,FALSE)</f>
        <v>#N/A</v>
      </c>
      <c r="E178" s="230" t="e">
        <f>VLOOKUP($F178,УЧАСТНИКИ!$A$1:$K$705,11,FALSE)</f>
        <v>#N/A</v>
      </c>
      <c r="F178" s="192"/>
      <c r="G178" s="47"/>
      <c r="H178" s="47"/>
      <c r="I178" s="47"/>
      <c r="J178" s="5" t="e">
        <f>VLOOKUP($F178,УЧАСТНИКИ!#REF!,9,FALSE)</f>
        <v>#REF!</v>
      </c>
    </row>
    <row r="179" spans="1:10" ht="20.100000000000001" hidden="1" customHeight="1" x14ac:dyDescent="0.2">
      <c r="A179" s="47" t="s">
        <v>18</v>
      </c>
      <c r="B179" s="293" t="e">
        <f>VLOOKUP($F179,УЧАСТНИКИ!$A$1:$K$705,3,FALSE)</f>
        <v>#N/A</v>
      </c>
      <c r="C179" s="108" t="e">
        <f>VLOOKUP($F179,УЧАСТНИКИ!$A$1:$K$705,4,FALSE)</f>
        <v>#N/A</v>
      </c>
      <c r="D179" s="230" t="e">
        <f>VLOOKUP($F179,УЧАСТНИКИ!$A$1:$K$705,5,FALSE)</f>
        <v>#N/A</v>
      </c>
      <c r="E179" s="230" t="e">
        <f>VLOOKUP($F179,УЧАСТНИКИ!$A$1:$K$705,11,FALSE)</f>
        <v>#N/A</v>
      </c>
      <c r="F179" s="192"/>
      <c r="G179" s="47"/>
      <c r="H179" s="47"/>
      <c r="I179" s="47"/>
      <c r="J179" s="5" t="e">
        <f>VLOOKUP($F179,УЧАСТНИКИ!#REF!,9,FALSE)</f>
        <v>#REF!</v>
      </c>
    </row>
    <row r="180" spans="1:10" ht="20.100000000000001" hidden="1" customHeight="1" x14ac:dyDescent="0.2">
      <c r="A180" s="47" t="s">
        <v>19</v>
      </c>
      <c r="B180" s="293" t="e">
        <f>VLOOKUP($F180,УЧАСТНИКИ!$A$1:$K$705,3,FALSE)</f>
        <v>#N/A</v>
      </c>
      <c r="C180" s="108" t="e">
        <f>VLOOKUP($F180,УЧАСТНИКИ!$A$1:$K$705,4,FALSE)</f>
        <v>#N/A</v>
      </c>
      <c r="D180" s="230" t="e">
        <f>VLOOKUP($F180,УЧАСТНИКИ!$A$1:$K$705,5,FALSE)</f>
        <v>#N/A</v>
      </c>
      <c r="E180" s="230" t="e">
        <f>VLOOKUP($F180,УЧАСТНИКИ!$A$1:$K$705,11,FALSE)</f>
        <v>#N/A</v>
      </c>
      <c r="F180" s="192"/>
      <c r="G180" s="47"/>
      <c r="H180" s="47"/>
      <c r="I180" s="47"/>
      <c r="J180" s="5" t="e">
        <f>VLOOKUP($F180,УЧАСТНИКИ!#REF!,9,FALSE)</f>
        <v>#REF!</v>
      </c>
    </row>
    <row r="181" spans="1:10" ht="20.100000000000001" hidden="1" customHeight="1" x14ac:dyDescent="0.2">
      <c r="A181" s="47" t="s">
        <v>20</v>
      </c>
      <c r="B181" s="293" t="e">
        <f>VLOOKUP($F181,УЧАСТНИКИ!$A$1:$K$705,3,FALSE)</f>
        <v>#N/A</v>
      </c>
      <c r="C181" s="108" t="e">
        <f>VLOOKUP($F181,УЧАСТНИКИ!$A$1:$K$705,4,FALSE)</f>
        <v>#N/A</v>
      </c>
      <c r="D181" s="230" t="e">
        <f>VLOOKUP($F181,УЧАСТНИКИ!$A$1:$K$705,5,FALSE)</f>
        <v>#N/A</v>
      </c>
      <c r="E181" s="230" t="e">
        <f>VLOOKUP($F181,УЧАСТНИКИ!$A$1:$K$705,11,FALSE)</f>
        <v>#N/A</v>
      </c>
      <c r="F181" s="192"/>
      <c r="G181" s="47"/>
      <c r="H181" s="47"/>
      <c r="I181" s="47"/>
      <c r="J181" s="5" t="e">
        <f>VLOOKUP($F181,УЧАСТНИКИ!#REF!,9,FALSE)</f>
        <v>#REF!</v>
      </c>
    </row>
    <row r="182" spans="1:10" ht="20.100000000000001" hidden="1" customHeight="1" x14ac:dyDescent="0.2">
      <c r="A182" s="28"/>
      <c r="B182" s="31" t="s">
        <v>99</v>
      </c>
      <c r="C182" s="29"/>
      <c r="D182" s="86"/>
      <c r="E182" s="86"/>
      <c r="F182" s="195"/>
      <c r="G182" s="29"/>
      <c r="H182" s="29"/>
      <c r="I182" s="29"/>
      <c r="J182" s="30"/>
    </row>
    <row r="183" spans="1:10" ht="20.100000000000001" hidden="1" customHeight="1" x14ac:dyDescent="0.2">
      <c r="A183" s="47" t="s">
        <v>17</v>
      </c>
      <c r="B183" s="293" t="e">
        <f>VLOOKUP($F183,УЧАСТНИКИ!$A$1:$K$705,3,FALSE)</f>
        <v>#N/A</v>
      </c>
      <c r="C183" s="108" t="e">
        <f>VLOOKUP($F183,УЧАСТНИКИ!$A$1:$K$705,4,FALSE)</f>
        <v>#N/A</v>
      </c>
      <c r="D183" s="230" t="e">
        <f>VLOOKUP($F183,УЧАСТНИКИ!$A$1:$K$705,5,FALSE)</f>
        <v>#N/A</v>
      </c>
      <c r="E183" s="230" t="e">
        <f>VLOOKUP($F183,УЧАСТНИКИ!$A$1:$K$705,11,FALSE)</f>
        <v>#N/A</v>
      </c>
      <c r="F183" s="192"/>
      <c r="G183" s="47"/>
      <c r="H183" s="47"/>
      <c r="I183" s="47"/>
      <c r="J183" s="5" t="e">
        <f>VLOOKUP($F183,УЧАСТНИКИ!#REF!,9,FALSE)</f>
        <v>#REF!</v>
      </c>
    </row>
    <row r="184" spans="1:10" ht="20.100000000000001" hidden="1" customHeight="1" x14ac:dyDescent="0.2">
      <c r="A184" s="47" t="s">
        <v>18</v>
      </c>
      <c r="B184" s="293" t="e">
        <f>VLOOKUP($F184,УЧАСТНИКИ!$A$1:$K$705,3,FALSE)</f>
        <v>#N/A</v>
      </c>
      <c r="C184" s="108" t="e">
        <f>VLOOKUP($F184,УЧАСТНИКИ!$A$1:$K$705,4,FALSE)</f>
        <v>#N/A</v>
      </c>
      <c r="D184" s="230" t="e">
        <f>VLOOKUP($F184,УЧАСТНИКИ!$A$1:$K$705,5,FALSE)</f>
        <v>#N/A</v>
      </c>
      <c r="E184" s="230" t="e">
        <f>VLOOKUP($F184,УЧАСТНИКИ!$A$1:$K$705,11,FALSE)</f>
        <v>#N/A</v>
      </c>
      <c r="F184" s="192"/>
      <c r="G184" s="47"/>
      <c r="H184" s="47"/>
      <c r="I184" s="47"/>
      <c r="J184" s="5" t="e">
        <f>VLOOKUP($F184,УЧАСТНИКИ!#REF!,9,FALSE)</f>
        <v>#REF!</v>
      </c>
    </row>
    <row r="185" spans="1:10" ht="20.100000000000001" hidden="1" customHeight="1" x14ac:dyDescent="0.2">
      <c r="A185" s="47" t="s">
        <v>19</v>
      </c>
      <c r="B185" s="293" t="e">
        <f>VLOOKUP($F185,УЧАСТНИКИ!$A$1:$K$705,3,FALSE)</f>
        <v>#N/A</v>
      </c>
      <c r="C185" s="108" t="e">
        <f>VLOOKUP($F185,УЧАСТНИКИ!$A$1:$K$705,4,FALSE)</f>
        <v>#N/A</v>
      </c>
      <c r="D185" s="230" t="e">
        <f>VLOOKUP($F185,УЧАСТНИКИ!$A$1:$K$705,5,FALSE)</f>
        <v>#N/A</v>
      </c>
      <c r="E185" s="230" t="e">
        <f>VLOOKUP($F185,УЧАСТНИКИ!$A$1:$K$705,11,FALSE)</f>
        <v>#N/A</v>
      </c>
      <c r="F185" s="192"/>
      <c r="G185" s="47"/>
      <c r="H185" s="47"/>
      <c r="I185" s="47"/>
      <c r="J185" s="5" t="e">
        <f>VLOOKUP($F185,УЧАСТНИКИ!#REF!,9,FALSE)</f>
        <v>#REF!</v>
      </c>
    </row>
    <row r="186" spans="1:10" ht="20.100000000000001" hidden="1" customHeight="1" x14ac:dyDescent="0.2">
      <c r="A186" s="47" t="s">
        <v>20</v>
      </c>
      <c r="B186" s="293" t="e">
        <f>VLOOKUP($F186,УЧАСТНИКИ!$A$1:$K$705,3,FALSE)</f>
        <v>#N/A</v>
      </c>
      <c r="C186" s="108" t="e">
        <f>VLOOKUP($F186,УЧАСТНИКИ!$A$1:$K$705,4,FALSE)</f>
        <v>#N/A</v>
      </c>
      <c r="D186" s="230" t="e">
        <f>VLOOKUP($F186,УЧАСТНИКИ!$A$1:$K$705,5,FALSE)</f>
        <v>#N/A</v>
      </c>
      <c r="E186" s="230" t="e">
        <f>VLOOKUP($F186,УЧАСТНИКИ!$A$1:$K$705,11,FALSE)</f>
        <v>#N/A</v>
      </c>
      <c r="F186" s="192"/>
      <c r="G186" s="47"/>
      <c r="H186" s="47"/>
      <c r="I186" s="47"/>
      <c r="J186" s="5" t="e">
        <f>VLOOKUP($F186,УЧАСТНИКИ!#REF!,9,FALSE)</f>
        <v>#REF!</v>
      </c>
    </row>
    <row r="187" spans="1:10" ht="20.100000000000001" hidden="1" customHeight="1" x14ac:dyDescent="0.2">
      <c r="A187" s="28"/>
      <c r="B187" s="31" t="s">
        <v>139</v>
      </c>
      <c r="C187" s="29"/>
      <c r="D187" s="86"/>
      <c r="E187" s="86"/>
      <c r="F187" s="195"/>
      <c r="G187" s="29"/>
      <c r="H187" s="29"/>
      <c r="I187" s="29"/>
      <c r="J187" s="30"/>
    </row>
    <row r="188" spans="1:10" ht="20.100000000000001" hidden="1" customHeight="1" x14ac:dyDescent="0.2">
      <c r="A188" s="37" t="s">
        <v>17</v>
      </c>
      <c r="B188" s="293" t="e">
        <f>VLOOKUP($F188,УЧАСТНИКИ!$A$1:$K$705,3,FALSE)</f>
        <v>#N/A</v>
      </c>
      <c r="C188" s="108" t="e">
        <f>VLOOKUP($F188,УЧАСТНИКИ!$A$1:$K$705,4,FALSE)</f>
        <v>#N/A</v>
      </c>
      <c r="D188" s="230" t="e">
        <f>VLOOKUP($F188,УЧАСТНИКИ!$A$1:$K$705,5,FALSE)</f>
        <v>#N/A</v>
      </c>
      <c r="E188" s="230" t="e">
        <f>VLOOKUP($F188,УЧАСТНИКИ!$A$1:$K$705,11,FALSE)</f>
        <v>#N/A</v>
      </c>
      <c r="F188" s="192"/>
      <c r="G188" s="47"/>
      <c r="H188" s="47"/>
      <c r="I188" s="37"/>
      <c r="J188" s="5" t="e">
        <f>VLOOKUP($F188,УЧАСТНИКИ!#REF!,9,FALSE)</f>
        <v>#REF!</v>
      </c>
    </row>
    <row r="189" spans="1:10" ht="20.100000000000001" hidden="1" customHeight="1" x14ac:dyDescent="0.2">
      <c r="A189" s="37" t="s">
        <v>18</v>
      </c>
      <c r="B189" s="293" t="e">
        <f>VLOOKUP($F189,УЧАСТНИКИ!$A$1:$K$705,3,FALSE)</f>
        <v>#N/A</v>
      </c>
      <c r="C189" s="108" t="e">
        <f>VLOOKUP($F189,УЧАСТНИКИ!$A$1:$K$705,4,FALSE)</f>
        <v>#N/A</v>
      </c>
      <c r="D189" s="230" t="e">
        <f>VLOOKUP($F189,УЧАСТНИКИ!$A$1:$K$705,5,FALSE)</f>
        <v>#N/A</v>
      </c>
      <c r="E189" s="230" t="e">
        <f>VLOOKUP($F189,УЧАСТНИКИ!$A$1:$K$705,11,FALSE)</f>
        <v>#N/A</v>
      </c>
      <c r="F189" s="192"/>
      <c r="G189" s="37"/>
      <c r="H189" s="47"/>
      <c r="I189" s="37"/>
      <c r="J189" s="5" t="e">
        <f>VLOOKUP($F189,УЧАСТНИКИ!#REF!,9,FALSE)</f>
        <v>#REF!</v>
      </c>
    </row>
    <row r="190" spans="1:10" ht="20.100000000000001" hidden="1" customHeight="1" x14ac:dyDescent="0.2">
      <c r="A190" s="37" t="s">
        <v>19</v>
      </c>
      <c r="B190" s="293" t="e">
        <f>VLOOKUP($F190,УЧАСТНИКИ!$A$1:$K$705,3,FALSE)</f>
        <v>#N/A</v>
      </c>
      <c r="C190" s="108" t="e">
        <f>VLOOKUP($F190,УЧАСТНИКИ!$A$1:$K$705,4,FALSE)</f>
        <v>#N/A</v>
      </c>
      <c r="D190" s="230" t="e">
        <f>VLOOKUP($F190,УЧАСТНИКИ!$A$1:$K$705,5,FALSE)</f>
        <v>#N/A</v>
      </c>
      <c r="E190" s="230" t="e">
        <f>VLOOKUP($F190,УЧАСТНИКИ!$A$1:$K$705,11,FALSE)</f>
        <v>#N/A</v>
      </c>
      <c r="F190" s="192"/>
      <c r="G190" s="37"/>
      <c r="H190" s="47"/>
      <c r="I190" s="37"/>
      <c r="J190" s="5" t="e">
        <f>VLOOKUP($F190,УЧАСТНИКИ!#REF!,9,FALSE)</f>
        <v>#REF!</v>
      </c>
    </row>
    <row r="191" spans="1:10" ht="20.100000000000001" hidden="1" customHeight="1" x14ac:dyDescent="0.2">
      <c r="A191" s="37" t="s">
        <v>20</v>
      </c>
      <c r="B191" s="293" t="e">
        <f>VLOOKUP($F191,УЧАСТНИКИ!$A$1:$K$705,3,FALSE)</f>
        <v>#N/A</v>
      </c>
      <c r="C191" s="108" t="e">
        <f>VLOOKUP($F191,УЧАСТНИКИ!$A$1:$K$705,4,FALSE)</f>
        <v>#N/A</v>
      </c>
      <c r="D191" s="230" t="e">
        <f>VLOOKUP($F191,УЧАСТНИКИ!$A$1:$K$705,5,FALSE)</f>
        <v>#N/A</v>
      </c>
      <c r="E191" s="230" t="e">
        <f>VLOOKUP($F191,УЧАСТНИКИ!$A$1:$K$705,11,FALSE)</f>
        <v>#N/A</v>
      </c>
      <c r="F191" s="192"/>
      <c r="G191" s="37"/>
      <c r="H191" s="47"/>
      <c r="I191" s="37"/>
      <c r="J191" s="5" t="e">
        <f>VLOOKUP($F191,УЧАСТНИКИ!#REF!,9,FALSE)</f>
        <v>#REF!</v>
      </c>
    </row>
    <row r="192" spans="1:10" ht="20.100000000000001" hidden="1" customHeight="1" x14ac:dyDescent="0.2">
      <c r="A192" s="28"/>
      <c r="B192" s="31" t="s">
        <v>140</v>
      </c>
      <c r="C192" s="29"/>
      <c r="D192" s="86"/>
      <c r="E192" s="86"/>
      <c r="F192" s="195"/>
      <c r="G192" s="29"/>
      <c r="H192" s="29"/>
      <c r="I192" s="29"/>
      <c r="J192" s="30"/>
    </row>
    <row r="193" spans="1:10" ht="20.100000000000001" hidden="1" customHeight="1" x14ac:dyDescent="0.2">
      <c r="A193" s="47" t="s">
        <v>17</v>
      </c>
      <c r="B193" s="293" t="e">
        <f>VLOOKUP($F193,УЧАСТНИКИ!$A$1:$K$705,3,FALSE)</f>
        <v>#N/A</v>
      </c>
      <c r="C193" s="108" t="e">
        <f>VLOOKUP($F193,УЧАСТНИКИ!$A$1:$K$705,4,FALSE)</f>
        <v>#N/A</v>
      </c>
      <c r="D193" s="230" t="e">
        <f>VLOOKUP($F193,УЧАСТНИКИ!$A$1:$K$705,5,FALSE)</f>
        <v>#N/A</v>
      </c>
      <c r="E193" s="230" t="e">
        <f>VLOOKUP($F193,УЧАСТНИКИ!$A$1:$K$705,11,FALSE)</f>
        <v>#N/A</v>
      </c>
      <c r="F193" s="192"/>
      <c r="G193" s="47"/>
      <c r="H193" s="47"/>
      <c r="I193" s="47"/>
      <c r="J193" s="5" t="e">
        <f>VLOOKUP($F193,УЧАСТНИКИ!#REF!,9,FALSE)</f>
        <v>#REF!</v>
      </c>
    </row>
    <row r="194" spans="1:10" ht="20.100000000000001" hidden="1" customHeight="1" x14ac:dyDescent="0.2">
      <c r="A194" s="47" t="s">
        <v>18</v>
      </c>
      <c r="B194" s="293" t="e">
        <f>VLOOKUP($F194,УЧАСТНИКИ!$A$1:$K$705,3,FALSE)</f>
        <v>#N/A</v>
      </c>
      <c r="C194" s="108" t="e">
        <f>VLOOKUP($F194,УЧАСТНИКИ!$A$1:$K$705,4,FALSE)</f>
        <v>#N/A</v>
      </c>
      <c r="D194" s="230" t="e">
        <f>VLOOKUP($F194,УЧАСТНИКИ!$A$1:$K$705,5,FALSE)</f>
        <v>#N/A</v>
      </c>
      <c r="E194" s="230" t="e">
        <f>VLOOKUP($F194,УЧАСТНИКИ!$A$1:$K$705,11,FALSE)</f>
        <v>#N/A</v>
      </c>
      <c r="F194" s="192"/>
      <c r="G194" s="47"/>
      <c r="H194" s="47"/>
      <c r="I194" s="47"/>
      <c r="J194" s="5" t="e">
        <f>VLOOKUP($F194,УЧАСТНИКИ!#REF!,9,FALSE)</f>
        <v>#REF!</v>
      </c>
    </row>
    <row r="195" spans="1:10" ht="20.100000000000001" hidden="1" customHeight="1" x14ac:dyDescent="0.2">
      <c r="A195" s="47" t="s">
        <v>19</v>
      </c>
      <c r="B195" s="293" t="e">
        <f>VLOOKUP($F195,УЧАСТНИКИ!$A$1:$K$705,3,FALSE)</f>
        <v>#N/A</v>
      </c>
      <c r="C195" s="108" t="e">
        <f>VLOOKUP($F195,УЧАСТНИКИ!$A$1:$K$705,4,FALSE)</f>
        <v>#N/A</v>
      </c>
      <c r="D195" s="230" t="e">
        <f>VLOOKUP($F195,УЧАСТНИКИ!$A$1:$K$705,5,FALSE)</f>
        <v>#N/A</v>
      </c>
      <c r="E195" s="230" t="e">
        <f>VLOOKUP($F195,УЧАСТНИКИ!$A$1:$K$705,11,FALSE)</f>
        <v>#N/A</v>
      </c>
      <c r="F195" s="192"/>
      <c r="G195" s="47"/>
      <c r="H195" s="47"/>
      <c r="I195" s="47"/>
      <c r="J195" s="5" t="e">
        <f>VLOOKUP($F195,УЧАСТНИКИ!#REF!,9,FALSE)</f>
        <v>#REF!</v>
      </c>
    </row>
    <row r="196" spans="1:10" ht="20.100000000000001" hidden="1" customHeight="1" x14ac:dyDescent="0.2">
      <c r="A196" s="47" t="s">
        <v>20</v>
      </c>
      <c r="B196" s="293" t="e">
        <f>VLOOKUP($F196,УЧАСТНИКИ!$A$1:$K$705,3,FALSE)</f>
        <v>#N/A</v>
      </c>
      <c r="C196" s="108" t="e">
        <f>VLOOKUP($F196,УЧАСТНИКИ!$A$1:$K$705,4,FALSE)</f>
        <v>#N/A</v>
      </c>
      <c r="D196" s="230" t="e">
        <f>VLOOKUP($F196,УЧАСТНИКИ!$A$1:$K$705,5,FALSE)</f>
        <v>#N/A</v>
      </c>
      <c r="E196" s="230" t="e">
        <f>VLOOKUP($F196,УЧАСТНИКИ!$A$1:$K$705,11,FALSE)</f>
        <v>#N/A</v>
      </c>
      <c r="F196" s="192"/>
      <c r="G196" s="47"/>
      <c r="H196" s="47"/>
      <c r="I196" s="47"/>
      <c r="J196" s="5" t="e">
        <f>VLOOKUP($F196,УЧАСТНИКИ!#REF!,9,FALSE)</f>
        <v>#REF!</v>
      </c>
    </row>
    <row r="197" spans="1:10" ht="18.75" hidden="1" customHeight="1" x14ac:dyDescent="0.2">
      <c r="A197" s="39"/>
      <c r="B197" s="438" t="str">
        <f>Name_7</f>
        <v>МУЖЧИНЫ 2001г.р. и старше</v>
      </c>
      <c r="C197" s="438"/>
      <c r="D197" s="245"/>
      <c r="E197" s="245"/>
      <c r="F197" s="40"/>
      <c r="G197" s="40"/>
      <c r="H197" s="40"/>
      <c r="I197" s="40"/>
      <c r="J197" s="41"/>
    </row>
    <row r="198" spans="1:10" ht="20.100000000000001" hidden="1" customHeight="1" x14ac:dyDescent="0.2">
      <c r="A198" s="28"/>
      <c r="B198" s="31" t="s">
        <v>141</v>
      </c>
      <c r="C198" s="29"/>
      <c r="D198" s="86"/>
      <c r="E198" s="86"/>
      <c r="F198" s="195"/>
      <c r="G198" s="29"/>
      <c r="H198" s="29"/>
      <c r="I198" s="29"/>
      <c r="J198" s="30"/>
    </row>
    <row r="199" spans="1:10" ht="20.100000000000001" hidden="1" customHeight="1" x14ac:dyDescent="0.2">
      <c r="A199" s="47" t="s">
        <v>17</v>
      </c>
      <c r="B199" s="293"/>
      <c r="C199" s="108"/>
      <c r="D199" s="230"/>
      <c r="E199" s="230"/>
      <c r="F199" s="192"/>
      <c r="G199" s="47"/>
      <c r="H199" s="47"/>
      <c r="I199" s="47"/>
      <c r="J199" s="5" t="e">
        <f>VLOOKUP($F199,УЧАСТНИКИ!#REF!,9,FALSE)</f>
        <v>#REF!</v>
      </c>
    </row>
    <row r="200" spans="1:10" ht="20.100000000000001" hidden="1" customHeight="1" x14ac:dyDescent="0.2">
      <c r="A200" s="47" t="s">
        <v>18</v>
      </c>
      <c r="B200" s="293" t="e">
        <f>VLOOKUP($F200,УЧАСТНИКИ!$A$1:$K$705,3,FALSE)</f>
        <v>#N/A</v>
      </c>
      <c r="C200" s="108" t="e">
        <f>VLOOKUP($F200,УЧАСТНИКИ!$A$1:$K$705,4,FALSE)</f>
        <v>#N/A</v>
      </c>
      <c r="D200" s="230" t="e">
        <f>VLOOKUP($F200,УЧАСТНИКИ!$A$1:$K$705,5,FALSE)</f>
        <v>#N/A</v>
      </c>
      <c r="E200" s="230" t="e">
        <f>VLOOKUP($F200,УЧАСТНИКИ!$A$1:$K$705,11,FALSE)</f>
        <v>#N/A</v>
      </c>
      <c r="F200" s="192"/>
      <c r="G200" s="47"/>
      <c r="H200" s="47"/>
      <c r="I200" s="48"/>
      <c r="J200" s="5" t="e">
        <f>VLOOKUP($F200,УЧАСТНИКИ!#REF!,9,FALSE)</f>
        <v>#REF!</v>
      </c>
    </row>
    <row r="201" spans="1:10" ht="20.100000000000001" hidden="1" customHeight="1" x14ac:dyDescent="0.2">
      <c r="A201" s="47" t="s">
        <v>19</v>
      </c>
      <c r="B201" s="293" t="e">
        <f>VLOOKUP($F201,УЧАСТНИКИ!$A$1:$K$705,3,FALSE)</f>
        <v>#N/A</v>
      </c>
      <c r="C201" s="108" t="e">
        <f>VLOOKUP($F201,УЧАСТНИКИ!$A$1:$K$705,4,FALSE)</f>
        <v>#N/A</v>
      </c>
      <c r="D201" s="230" t="e">
        <f>VLOOKUP($F201,УЧАСТНИКИ!$A$1:$K$705,5,FALSE)</f>
        <v>#N/A</v>
      </c>
      <c r="E201" s="230" t="e">
        <f>VLOOKUP($F201,УЧАСТНИКИ!$A$1:$K$705,11,FALSE)</f>
        <v>#N/A</v>
      </c>
      <c r="F201" s="192"/>
      <c r="G201" s="47"/>
      <c r="H201" s="47"/>
      <c r="I201" s="48"/>
      <c r="J201" s="5" t="e">
        <f>VLOOKUP($F201,УЧАСТНИКИ!#REF!,9,FALSE)</f>
        <v>#REF!</v>
      </c>
    </row>
    <row r="202" spans="1:10" ht="20.100000000000001" hidden="1" customHeight="1" x14ac:dyDescent="0.2">
      <c r="A202" s="47" t="s">
        <v>20</v>
      </c>
      <c r="B202" s="293"/>
      <c r="C202" s="108"/>
      <c r="D202" s="230"/>
      <c r="E202" s="230"/>
      <c r="F202" s="192"/>
      <c r="G202" s="47"/>
      <c r="H202" s="47"/>
      <c r="I202" s="48"/>
      <c r="J202" s="5" t="e">
        <f>VLOOKUP($F202,УЧАСТНИКИ!#REF!,9,FALSE)</f>
        <v>#REF!</v>
      </c>
    </row>
    <row r="203" spans="1:10" ht="20.100000000000001" hidden="1" customHeight="1" x14ac:dyDescent="0.2">
      <c r="A203" s="28"/>
      <c r="B203" s="31" t="s">
        <v>142</v>
      </c>
      <c r="C203" s="29"/>
      <c r="D203" s="86"/>
      <c r="E203" s="86"/>
      <c r="F203" s="195"/>
      <c r="G203" s="29"/>
      <c r="H203" s="29"/>
      <c r="I203" s="29"/>
      <c r="J203" s="30"/>
    </row>
    <row r="204" spans="1:10" ht="20.100000000000001" hidden="1" customHeight="1" x14ac:dyDescent="0.2">
      <c r="A204" s="47" t="s">
        <v>17</v>
      </c>
      <c r="B204" s="293" t="e">
        <f>VLOOKUP($F204,УЧАСТНИКИ!$A$1:$K$705,3,FALSE)</f>
        <v>#N/A</v>
      </c>
      <c r="C204" s="108" t="e">
        <f>VLOOKUP($F204,УЧАСТНИКИ!$A$1:$K$705,4,FALSE)</f>
        <v>#N/A</v>
      </c>
      <c r="D204" s="230" t="e">
        <f>VLOOKUP($F204,УЧАСТНИКИ!$A$1:$K$705,5,FALSE)</f>
        <v>#N/A</v>
      </c>
      <c r="E204" s="230" t="e">
        <f>VLOOKUP($F204,УЧАСТНИКИ!$A$1:$K$705,11,FALSE)</f>
        <v>#N/A</v>
      </c>
      <c r="F204" s="192"/>
      <c r="G204" s="47"/>
      <c r="H204" s="47"/>
      <c r="I204" s="47"/>
      <c r="J204" s="5" t="e">
        <f>VLOOKUP($F204,УЧАСТНИКИ!#REF!,9,FALSE)</f>
        <v>#REF!</v>
      </c>
    </row>
    <row r="205" spans="1:10" ht="20.100000000000001" hidden="1" customHeight="1" x14ac:dyDescent="0.2">
      <c r="A205" s="47" t="s">
        <v>18</v>
      </c>
      <c r="B205" s="293" t="e">
        <f>VLOOKUP($F205,УЧАСТНИКИ!$A$1:$K$705,3,FALSE)</f>
        <v>#N/A</v>
      </c>
      <c r="C205" s="108" t="e">
        <f>VLOOKUP($F205,УЧАСТНИКИ!$A$1:$K$705,4,FALSE)</f>
        <v>#N/A</v>
      </c>
      <c r="D205" s="230" t="e">
        <f>VLOOKUP($F205,УЧАСТНИКИ!$A$1:$K$705,5,FALSE)</f>
        <v>#N/A</v>
      </c>
      <c r="E205" s="230" t="e">
        <f>VLOOKUP($F205,УЧАСТНИКИ!$A$1:$K$705,11,FALSE)</f>
        <v>#N/A</v>
      </c>
      <c r="F205" s="192"/>
      <c r="G205" s="47"/>
      <c r="H205" s="47"/>
      <c r="I205" s="48"/>
      <c r="J205" s="5" t="e">
        <f>VLOOKUP($F205,УЧАСТНИКИ!#REF!,9,FALSE)</f>
        <v>#REF!</v>
      </c>
    </row>
    <row r="206" spans="1:10" ht="20.100000000000001" hidden="1" customHeight="1" x14ac:dyDescent="0.2">
      <c r="A206" s="47" t="s">
        <v>19</v>
      </c>
      <c r="B206" s="293" t="e">
        <f>VLOOKUP($F206,УЧАСТНИКИ!$A$1:$K$705,3,FALSE)</f>
        <v>#N/A</v>
      </c>
      <c r="C206" s="108" t="e">
        <f>VLOOKUP($F206,УЧАСТНИКИ!$A$1:$K$705,4,FALSE)</f>
        <v>#N/A</v>
      </c>
      <c r="D206" s="230" t="e">
        <f>VLOOKUP($F206,УЧАСТНИКИ!$A$1:$K$705,5,FALSE)</f>
        <v>#N/A</v>
      </c>
      <c r="E206" s="230" t="e">
        <f>VLOOKUP($F206,УЧАСТНИКИ!$A$1:$K$705,11,FALSE)</f>
        <v>#N/A</v>
      </c>
      <c r="F206" s="192"/>
      <c r="G206" s="47"/>
      <c r="H206" s="47"/>
      <c r="I206" s="48"/>
      <c r="J206" s="5" t="e">
        <f>VLOOKUP($F206,УЧАСТНИКИ!#REF!,9,FALSE)</f>
        <v>#REF!</v>
      </c>
    </row>
    <row r="207" spans="1:10" ht="20.100000000000001" hidden="1" customHeight="1" x14ac:dyDescent="0.2">
      <c r="A207" s="47" t="s">
        <v>20</v>
      </c>
      <c r="B207" s="293" t="e">
        <f>VLOOKUP($F207,УЧАСТНИКИ!$A$1:$K$705,3,FALSE)</f>
        <v>#N/A</v>
      </c>
      <c r="C207" s="108" t="e">
        <f>VLOOKUP($F207,УЧАСТНИКИ!$A$1:$K$705,4,FALSE)</f>
        <v>#N/A</v>
      </c>
      <c r="D207" s="230" t="e">
        <f>VLOOKUP($F207,УЧАСТНИКИ!$A$1:$K$705,5,FALSE)</f>
        <v>#N/A</v>
      </c>
      <c r="E207" s="230" t="e">
        <f>VLOOKUP($F207,УЧАСТНИКИ!$A$1:$K$705,11,FALSE)</f>
        <v>#N/A</v>
      </c>
      <c r="F207" s="192"/>
      <c r="G207" s="47"/>
      <c r="H207" s="47"/>
      <c r="I207" s="48"/>
      <c r="J207" s="5" t="e">
        <f>VLOOKUP($F207,УЧАСТНИКИ!#REF!,9,FALSE)</f>
        <v>#REF!</v>
      </c>
    </row>
    <row r="208" spans="1:10" ht="20.100000000000001" hidden="1" customHeight="1" x14ac:dyDescent="0.2">
      <c r="A208" s="28"/>
      <c r="B208" s="31" t="s">
        <v>143</v>
      </c>
      <c r="C208" s="29"/>
      <c r="D208" s="86"/>
      <c r="E208" s="86"/>
      <c r="F208" s="195"/>
      <c r="G208" s="29"/>
      <c r="H208" s="29"/>
      <c r="I208" s="29"/>
      <c r="J208" s="30"/>
    </row>
    <row r="209" spans="1:10" ht="20.100000000000001" hidden="1" customHeight="1" x14ac:dyDescent="0.2">
      <c r="A209" s="47" t="s">
        <v>17</v>
      </c>
      <c r="B209" s="293" t="e">
        <f>VLOOKUP($F209,УЧАСТНИКИ!$A$1:$K$705,3,FALSE)</f>
        <v>#N/A</v>
      </c>
      <c r="C209" s="108" t="e">
        <f>VLOOKUP($F209,УЧАСТНИКИ!$A$1:$K$705,4,FALSE)</f>
        <v>#N/A</v>
      </c>
      <c r="D209" s="230" t="e">
        <f>VLOOKUP($F209,УЧАСТНИКИ!$A$1:$K$705,5,FALSE)</f>
        <v>#N/A</v>
      </c>
      <c r="E209" s="230" t="e">
        <f>VLOOKUP($F209,УЧАСТНИКИ!$A$1:$K$705,11,FALSE)</f>
        <v>#N/A</v>
      </c>
      <c r="F209" s="192"/>
      <c r="G209" s="47"/>
      <c r="H209" s="47"/>
      <c r="I209" s="47"/>
      <c r="J209" s="5" t="e">
        <f>VLOOKUP($F209,УЧАСТНИКИ!#REF!,9,FALSE)</f>
        <v>#REF!</v>
      </c>
    </row>
    <row r="210" spans="1:10" ht="20.100000000000001" hidden="1" customHeight="1" x14ac:dyDescent="0.2">
      <c r="A210" s="47" t="s">
        <v>18</v>
      </c>
      <c r="B210" s="293" t="e">
        <f>VLOOKUP($F210,УЧАСТНИКИ!$A$1:$K$705,3,FALSE)</f>
        <v>#N/A</v>
      </c>
      <c r="C210" s="108" t="e">
        <f>VLOOKUP($F210,УЧАСТНИКИ!$A$1:$K$705,4,FALSE)</f>
        <v>#N/A</v>
      </c>
      <c r="D210" s="230" t="e">
        <f>VLOOKUP($F210,УЧАСТНИКИ!$A$1:$K$705,5,FALSE)</f>
        <v>#N/A</v>
      </c>
      <c r="E210" s="230" t="e">
        <f>VLOOKUP($F210,УЧАСТНИКИ!$A$1:$K$705,11,FALSE)</f>
        <v>#N/A</v>
      </c>
      <c r="F210" s="192"/>
      <c r="G210" s="47"/>
      <c r="H210" s="47"/>
      <c r="I210" s="48"/>
      <c r="J210" s="5" t="e">
        <f>VLOOKUP($F210,УЧАСТНИКИ!#REF!,9,FALSE)</f>
        <v>#REF!</v>
      </c>
    </row>
    <row r="211" spans="1:10" ht="20.100000000000001" hidden="1" customHeight="1" x14ac:dyDescent="0.2">
      <c r="A211" s="47" t="s">
        <v>19</v>
      </c>
      <c r="B211" s="293" t="e">
        <f>VLOOKUP($F211,УЧАСТНИКИ!$A$1:$K$705,3,FALSE)</f>
        <v>#N/A</v>
      </c>
      <c r="C211" s="108" t="e">
        <f>VLOOKUP($F211,УЧАСТНИКИ!$A$1:$K$705,4,FALSE)</f>
        <v>#N/A</v>
      </c>
      <c r="D211" s="230" t="e">
        <f>VLOOKUP($F211,УЧАСТНИКИ!$A$1:$K$705,5,FALSE)</f>
        <v>#N/A</v>
      </c>
      <c r="E211" s="230" t="e">
        <f>VLOOKUP($F211,УЧАСТНИКИ!$A$1:$K$705,11,FALSE)</f>
        <v>#N/A</v>
      </c>
      <c r="F211" s="192"/>
      <c r="G211" s="47"/>
      <c r="H211" s="47"/>
      <c r="I211" s="48"/>
      <c r="J211" s="5" t="e">
        <f>VLOOKUP($F211,УЧАСТНИКИ!#REF!,9,FALSE)</f>
        <v>#REF!</v>
      </c>
    </row>
    <row r="212" spans="1:10" ht="20.100000000000001" hidden="1" customHeight="1" x14ac:dyDescent="0.2">
      <c r="A212" s="47" t="s">
        <v>20</v>
      </c>
      <c r="B212" s="293" t="e">
        <f>VLOOKUP($F212,УЧАСТНИКИ!$A$1:$K$705,3,FALSE)</f>
        <v>#N/A</v>
      </c>
      <c r="C212" s="108" t="e">
        <f>VLOOKUP($F212,УЧАСТНИКИ!$A$1:$K$705,4,FALSE)</f>
        <v>#N/A</v>
      </c>
      <c r="D212" s="230" t="e">
        <f>VLOOKUP($F212,УЧАСТНИКИ!$A$1:$K$705,5,FALSE)</f>
        <v>#N/A</v>
      </c>
      <c r="E212" s="230" t="e">
        <f>VLOOKUP($F212,УЧАСТНИКИ!$A$1:$K$705,11,FALSE)</f>
        <v>#N/A</v>
      </c>
      <c r="F212" s="192"/>
      <c r="G212" s="47"/>
      <c r="H212" s="47"/>
      <c r="I212" s="48"/>
      <c r="J212" s="5" t="e">
        <f>VLOOKUP($F212,УЧАСТНИКИ!#REF!,9,FALSE)</f>
        <v>#REF!</v>
      </c>
    </row>
    <row r="213" spans="1:10" ht="20.100000000000001" hidden="1" customHeight="1" x14ac:dyDescent="0.2">
      <c r="A213" s="28"/>
      <c r="B213" s="31" t="s">
        <v>144</v>
      </c>
      <c r="C213" s="29"/>
      <c r="D213" s="86"/>
      <c r="E213" s="86"/>
      <c r="F213" s="195"/>
      <c r="G213" s="29"/>
      <c r="H213" s="29"/>
      <c r="I213" s="29"/>
      <c r="J213" s="30"/>
    </row>
    <row r="214" spans="1:10" ht="20.100000000000001" hidden="1" customHeight="1" x14ac:dyDescent="0.2">
      <c r="A214" s="47" t="s">
        <v>17</v>
      </c>
      <c r="B214" s="293" t="e">
        <f>VLOOKUP($F214,УЧАСТНИКИ!$A$1:$K$705,3,FALSE)</f>
        <v>#N/A</v>
      </c>
      <c r="C214" s="108" t="e">
        <f>VLOOKUP($F214,УЧАСТНИКИ!$A$1:$K$705,4,FALSE)</f>
        <v>#N/A</v>
      </c>
      <c r="D214" s="230" t="e">
        <f>VLOOKUP($F214,УЧАСТНИКИ!$A$1:$K$705,5,FALSE)</f>
        <v>#N/A</v>
      </c>
      <c r="E214" s="230" t="e">
        <f>VLOOKUP($F214,УЧАСТНИКИ!$A$1:$K$705,11,FALSE)</f>
        <v>#N/A</v>
      </c>
      <c r="F214" s="192"/>
      <c r="G214" s="47"/>
      <c r="H214" s="47"/>
      <c r="I214" s="47"/>
      <c r="J214" s="5" t="e">
        <f>VLOOKUP($F214,УЧАСТНИКИ!#REF!,9,FALSE)</f>
        <v>#REF!</v>
      </c>
    </row>
    <row r="215" spans="1:10" ht="20.100000000000001" hidden="1" customHeight="1" x14ac:dyDescent="0.2">
      <c r="A215" s="47" t="s">
        <v>18</v>
      </c>
      <c r="B215" s="293" t="e">
        <f>VLOOKUP($F215,УЧАСТНИКИ!$A$1:$K$705,3,FALSE)</f>
        <v>#N/A</v>
      </c>
      <c r="C215" s="108" t="e">
        <f>VLOOKUP($F215,УЧАСТНИКИ!$A$1:$K$705,4,FALSE)</f>
        <v>#N/A</v>
      </c>
      <c r="D215" s="230" t="e">
        <f>VLOOKUP($F215,УЧАСТНИКИ!$A$1:$K$705,5,FALSE)</f>
        <v>#N/A</v>
      </c>
      <c r="E215" s="230" t="e">
        <f>VLOOKUP($F215,УЧАСТНИКИ!$A$1:$K$705,11,FALSE)</f>
        <v>#N/A</v>
      </c>
      <c r="F215" s="192"/>
      <c r="G215" s="47"/>
      <c r="H215" s="47"/>
      <c r="I215" s="48"/>
      <c r="J215" s="5" t="e">
        <f>VLOOKUP($F215,УЧАСТНИКИ!#REF!,9,FALSE)</f>
        <v>#REF!</v>
      </c>
    </row>
    <row r="216" spans="1:10" ht="20.100000000000001" hidden="1" customHeight="1" x14ac:dyDescent="0.2">
      <c r="A216" s="47" t="s">
        <v>19</v>
      </c>
      <c r="B216" s="293" t="e">
        <f>VLOOKUP($F216,УЧАСТНИКИ!$A$1:$K$705,3,FALSE)</f>
        <v>#N/A</v>
      </c>
      <c r="C216" s="108" t="e">
        <f>VLOOKUP($F216,УЧАСТНИКИ!$A$1:$K$705,4,FALSE)</f>
        <v>#N/A</v>
      </c>
      <c r="D216" s="230" t="e">
        <f>VLOOKUP($F216,УЧАСТНИКИ!$A$1:$K$705,5,FALSE)</f>
        <v>#N/A</v>
      </c>
      <c r="E216" s="230" t="e">
        <f>VLOOKUP($F216,УЧАСТНИКИ!$A$1:$K$705,11,FALSE)</f>
        <v>#N/A</v>
      </c>
      <c r="F216" s="192"/>
      <c r="G216" s="47"/>
      <c r="H216" s="47"/>
      <c r="I216" s="48"/>
      <c r="J216" s="5" t="e">
        <f>VLOOKUP($F216,УЧАСТНИКИ!#REF!,9,FALSE)</f>
        <v>#REF!</v>
      </c>
    </row>
    <row r="217" spans="1:10" ht="20.100000000000001" hidden="1" customHeight="1" x14ac:dyDescent="0.2">
      <c r="A217" s="47" t="s">
        <v>20</v>
      </c>
      <c r="B217" s="293" t="e">
        <f>VLOOKUP($F217,УЧАСТНИКИ!$A$1:$K$705,3,FALSE)</f>
        <v>#N/A</v>
      </c>
      <c r="C217" s="108" t="e">
        <f>VLOOKUP($F217,УЧАСТНИКИ!$A$1:$K$705,4,FALSE)</f>
        <v>#N/A</v>
      </c>
      <c r="D217" s="230" t="e">
        <f>VLOOKUP($F217,УЧАСТНИКИ!$A$1:$K$705,5,FALSE)</f>
        <v>#N/A</v>
      </c>
      <c r="E217" s="230" t="e">
        <f>VLOOKUP($F217,УЧАСТНИКИ!$A$1:$K$705,11,FALSE)</f>
        <v>#N/A</v>
      </c>
      <c r="F217" s="192"/>
      <c r="G217" s="47"/>
      <c r="H217" s="47"/>
      <c r="I217" s="48"/>
      <c r="J217" s="5" t="e">
        <f>VLOOKUP($F217,УЧАСТНИКИ!#REF!,9,FALSE)</f>
        <v>#REF!</v>
      </c>
    </row>
    <row r="218" spans="1:10" ht="20.100000000000001" hidden="1" customHeight="1" x14ac:dyDescent="0.2">
      <c r="A218" s="49"/>
      <c r="B218" s="53" t="s">
        <v>145</v>
      </c>
      <c r="C218" s="49"/>
      <c r="D218" s="82"/>
      <c r="E218" s="82"/>
      <c r="F218" s="193"/>
      <c r="G218" s="49"/>
      <c r="H218" s="49"/>
      <c r="I218" s="29"/>
      <c r="J218" s="30"/>
    </row>
    <row r="219" spans="1:10" ht="20.100000000000001" hidden="1" customHeight="1" x14ac:dyDescent="0.2">
      <c r="A219" s="47" t="s">
        <v>17</v>
      </c>
      <c r="B219" s="293" t="e">
        <f>VLOOKUP($F219,УЧАСТНИКИ!$A$1:$K$705,3,FALSE)</f>
        <v>#N/A</v>
      </c>
      <c r="C219" s="108" t="e">
        <f>VLOOKUP($F219,УЧАСТНИКИ!$A$1:$K$705,4,FALSE)</f>
        <v>#N/A</v>
      </c>
      <c r="D219" s="230" t="e">
        <f>VLOOKUP($F219,УЧАСТНИКИ!$A$1:$K$705,5,FALSE)</f>
        <v>#N/A</v>
      </c>
      <c r="E219" s="230" t="e">
        <f>VLOOKUP($F219,УЧАСТНИКИ!$A$1:$K$705,11,FALSE)</f>
        <v>#N/A</v>
      </c>
      <c r="F219" s="192"/>
      <c r="G219" s="47"/>
      <c r="H219" s="47"/>
      <c r="I219" s="48"/>
      <c r="J219" s="5" t="e">
        <f>VLOOKUP($F219,УЧАСТНИКИ!#REF!,9,FALSE)</f>
        <v>#REF!</v>
      </c>
    </row>
    <row r="220" spans="1:10" ht="20.100000000000001" hidden="1" customHeight="1" x14ac:dyDescent="0.2">
      <c r="A220" s="47" t="s">
        <v>18</v>
      </c>
      <c r="B220" s="293" t="e">
        <f>VLOOKUP($F220,УЧАСТНИКИ!$A$1:$K$705,3,FALSE)</f>
        <v>#N/A</v>
      </c>
      <c r="C220" s="108" t="e">
        <f>VLOOKUP($F220,УЧАСТНИКИ!$A$1:$K$705,4,FALSE)</f>
        <v>#N/A</v>
      </c>
      <c r="D220" s="230" t="e">
        <f>VLOOKUP($F220,УЧАСТНИКИ!$A$1:$K$705,5,FALSE)</f>
        <v>#N/A</v>
      </c>
      <c r="E220" s="230" t="e">
        <f>VLOOKUP($F220,УЧАСТНИКИ!$A$1:$K$705,11,FALSE)</f>
        <v>#N/A</v>
      </c>
      <c r="F220" s="192"/>
      <c r="G220" s="47"/>
      <c r="H220" s="47"/>
      <c r="I220" s="48"/>
      <c r="J220" s="5" t="e">
        <f>VLOOKUP($F220,УЧАСТНИКИ!#REF!,9,FALSE)</f>
        <v>#REF!</v>
      </c>
    </row>
    <row r="221" spans="1:10" ht="20.100000000000001" hidden="1" customHeight="1" x14ac:dyDescent="0.2">
      <c r="A221" s="37" t="s">
        <v>19</v>
      </c>
      <c r="B221" s="293" t="e">
        <f>VLOOKUP($F221,УЧАСТНИКИ!$A$1:$K$705,3,FALSE)</f>
        <v>#N/A</v>
      </c>
      <c r="C221" s="108" t="e">
        <f>VLOOKUP($F221,УЧАСТНИКИ!$A$1:$K$705,4,FALSE)</f>
        <v>#N/A</v>
      </c>
      <c r="D221" s="230" t="e">
        <f>VLOOKUP($F221,УЧАСТНИКИ!$A$1:$K$705,5,FALSE)</f>
        <v>#N/A</v>
      </c>
      <c r="E221" s="230" t="e">
        <f>VLOOKUP($F221,УЧАСТНИКИ!$A$1:$K$705,11,FALSE)</f>
        <v>#N/A</v>
      </c>
      <c r="F221" s="192"/>
      <c r="G221" s="37"/>
      <c r="H221" s="47"/>
      <c r="I221" s="37"/>
      <c r="J221" s="5" t="e">
        <f>VLOOKUP($F221,УЧАСТНИКИ!#REF!,9,FALSE)</f>
        <v>#REF!</v>
      </c>
    </row>
    <row r="222" spans="1:10" ht="20.100000000000001" hidden="1" customHeight="1" x14ac:dyDescent="0.2">
      <c r="A222" s="37" t="s">
        <v>20</v>
      </c>
      <c r="B222" s="293" t="e">
        <f>VLOOKUP($F222,УЧАСТНИКИ!$A$1:$K$705,3,FALSE)</f>
        <v>#N/A</v>
      </c>
      <c r="C222" s="108" t="e">
        <f>VLOOKUP($F222,УЧАСТНИКИ!$A$1:$K$705,4,FALSE)</f>
        <v>#N/A</v>
      </c>
      <c r="D222" s="230" t="e">
        <f>VLOOKUP($F222,УЧАСТНИКИ!$A$1:$K$705,5,FALSE)</f>
        <v>#N/A</v>
      </c>
      <c r="E222" s="230" t="e">
        <f>VLOOKUP($F222,УЧАСТНИКИ!$A$1:$K$705,11,FALSE)</f>
        <v>#N/A</v>
      </c>
      <c r="F222" s="192"/>
      <c r="G222" s="37"/>
      <c r="H222" s="47"/>
      <c r="I222" s="37"/>
      <c r="J222" s="5" t="e">
        <f>VLOOKUP($F222,УЧАСТНИКИ!#REF!,9,FALSE)</f>
        <v>#REF!</v>
      </c>
    </row>
    <row r="223" spans="1:10" ht="20.100000000000001" hidden="1" customHeight="1" x14ac:dyDescent="0.2">
      <c r="A223" s="28"/>
      <c r="B223" s="31" t="s">
        <v>146</v>
      </c>
      <c r="C223" s="29"/>
      <c r="D223" s="86"/>
      <c r="E223" s="86"/>
      <c r="F223" s="195"/>
      <c r="G223" s="29"/>
      <c r="H223" s="29"/>
      <c r="I223" s="29"/>
      <c r="J223" s="30"/>
    </row>
    <row r="224" spans="1:10" ht="20.100000000000001" hidden="1" customHeight="1" x14ac:dyDescent="0.2">
      <c r="A224" s="37" t="s">
        <v>17</v>
      </c>
      <c r="B224" s="293" t="e">
        <f>VLOOKUP($F224,УЧАСТНИКИ!$A$1:$K$705,3,FALSE)</f>
        <v>#N/A</v>
      </c>
      <c r="C224" s="108" t="e">
        <f>VLOOKUP($F224,УЧАСТНИКИ!$A$1:$K$705,4,FALSE)</f>
        <v>#N/A</v>
      </c>
      <c r="D224" s="230" t="e">
        <f>VLOOKUP($F224,УЧАСТНИКИ!$A$1:$K$705,5,FALSE)</f>
        <v>#N/A</v>
      </c>
      <c r="E224" s="230" t="e">
        <f>VLOOKUP($F224,УЧАСТНИКИ!$A$1:$K$705,11,FALSE)</f>
        <v>#N/A</v>
      </c>
      <c r="F224" s="192"/>
      <c r="G224" s="37"/>
      <c r="H224" s="47"/>
      <c r="I224" s="37"/>
      <c r="J224" s="5" t="e">
        <f>VLOOKUP($F224,УЧАСТНИКИ!#REF!,9,FALSE)</f>
        <v>#REF!</v>
      </c>
    </row>
    <row r="225" spans="1:10" ht="20.100000000000001" hidden="1" customHeight="1" x14ac:dyDescent="0.2">
      <c r="A225" s="37" t="s">
        <v>18</v>
      </c>
      <c r="B225" s="293" t="e">
        <f>VLOOKUP($F225,УЧАСТНИКИ!$A$1:$K$705,3,FALSE)</f>
        <v>#N/A</v>
      </c>
      <c r="C225" s="108" t="e">
        <f>VLOOKUP($F225,УЧАСТНИКИ!$A$1:$K$705,4,FALSE)</f>
        <v>#N/A</v>
      </c>
      <c r="D225" s="230" t="e">
        <f>VLOOKUP($F225,УЧАСТНИКИ!$A$1:$K$705,5,FALSE)</f>
        <v>#N/A</v>
      </c>
      <c r="E225" s="230" t="e">
        <f>VLOOKUP($F225,УЧАСТНИКИ!$A$1:$K$705,11,FALSE)</f>
        <v>#N/A</v>
      </c>
      <c r="F225" s="192"/>
      <c r="G225" s="37"/>
      <c r="H225" s="47"/>
      <c r="I225" s="37"/>
      <c r="J225" s="5" t="e">
        <f>VLOOKUP($F225,УЧАСТНИКИ!#REF!,9,FALSE)</f>
        <v>#REF!</v>
      </c>
    </row>
    <row r="226" spans="1:10" ht="20.100000000000001" hidden="1" customHeight="1" x14ac:dyDescent="0.2">
      <c r="A226" s="37" t="s">
        <v>19</v>
      </c>
      <c r="B226" s="293" t="e">
        <f>VLOOKUP($F226,УЧАСТНИКИ!$A$1:$K$705,3,FALSE)</f>
        <v>#N/A</v>
      </c>
      <c r="C226" s="108" t="e">
        <f>VLOOKUP($F226,УЧАСТНИКИ!$A$1:$K$705,4,FALSE)</f>
        <v>#N/A</v>
      </c>
      <c r="D226" s="230" t="e">
        <f>VLOOKUP($F226,УЧАСТНИКИ!$A$1:$K$705,5,FALSE)</f>
        <v>#N/A</v>
      </c>
      <c r="E226" s="230" t="e">
        <f>VLOOKUP($F226,УЧАСТНИКИ!$A$1:$K$705,11,FALSE)</f>
        <v>#N/A</v>
      </c>
      <c r="F226" s="192"/>
      <c r="G226" s="37"/>
      <c r="H226" s="47"/>
      <c r="I226" s="37"/>
      <c r="J226" s="5" t="e">
        <f>VLOOKUP($F226,УЧАСТНИКИ!#REF!,9,FALSE)</f>
        <v>#REF!</v>
      </c>
    </row>
    <row r="227" spans="1:10" ht="20.100000000000001" hidden="1" customHeight="1" x14ac:dyDescent="0.2">
      <c r="A227" s="37" t="s">
        <v>20</v>
      </c>
      <c r="B227" s="293" t="e">
        <f>VLOOKUP($F227,УЧАСТНИКИ!$A$1:$K$705,3,FALSE)</f>
        <v>#N/A</v>
      </c>
      <c r="C227" s="108" t="e">
        <f>VLOOKUP($F227,УЧАСТНИКИ!$A$1:$K$705,4,FALSE)</f>
        <v>#N/A</v>
      </c>
      <c r="D227" s="230" t="e">
        <f>VLOOKUP($F227,УЧАСТНИКИ!$A$1:$K$705,5,FALSE)</f>
        <v>#N/A</v>
      </c>
      <c r="E227" s="230" t="e">
        <f>VLOOKUP($F227,УЧАСТНИКИ!$A$1:$K$705,11,FALSE)</f>
        <v>#N/A</v>
      </c>
      <c r="F227" s="192"/>
      <c r="G227" s="37"/>
      <c r="H227" s="47"/>
      <c r="I227" s="37"/>
      <c r="J227" s="5" t="e">
        <f>VLOOKUP($F227,УЧАСТНИКИ!#REF!,9,FALSE)</f>
        <v>#REF!</v>
      </c>
    </row>
    <row r="228" spans="1:10" ht="20.100000000000001" hidden="1" customHeight="1" x14ac:dyDescent="0.2">
      <c r="A228" s="28"/>
      <c r="B228" s="31" t="s">
        <v>147</v>
      </c>
      <c r="C228" s="29"/>
      <c r="D228" s="86"/>
      <c r="E228" s="86"/>
      <c r="F228" s="195"/>
      <c r="G228" s="29"/>
      <c r="H228" s="29"/>
      <c r="I228" s="29"/>
      <c r="J228" s="30"/>
    </row>
    <row r="229" spans="1:10" ht="20.100000000000001" hidden="1" customHeight="1" x14ac:dyDescent="0.2">
      <c r="A229" s="37" t="s">
        <v>17</v>
      </c>
      <c r="B229" s="293" t="e">
        <f>VLOOKUP($F229,УЧАСТНИКИ!$A$1:$K$705,3,FALSE)</f>
        <v>#N/A</v>
      </c>
      <c r="C229" s="108" t="e">
        <f>VLOOKUP($F229,УЧАСТНИКИ!$A$1:$K$705,4,FALSE)</f>
        <v>#N/A</v>
      </c>
      <c r="D229" s="230" t="e">
        <f>VLOOKUP($F229,УЧАСТНИКИ!$A$1:$K$705,5,FALSE)</f>
        <v>#N/A</v>
      </c>
      <c r="E229" s="230" t="e">
        <f>VLOOKUP($F229,УЧАСТНИКИ!$A$1:$K$705,11,FALSE)</f>
        <v>#N/A</v>
      </c>
      <c r="F229" s="192"/>
      <c r="G229" s="37"/>
      <c r="H229" s="47"/>
      <c r="I229" s="37"/>
      <c r="J229" s="5" t="e">
        <f>VLOOKUP($F229,УЧАСТНИКИ!#REF!,9,FALSE)</f>
        <v>#REF!</v>
      </c>
    </row>
    <row r="230" spans="1:10" ht="20.100000000000001" hidden="1" customHeight="1" x14ac:dyDescent="0.2">
      <c r="A230" s="37" t="s">
        <v>18</v>
      </c>
      <c r="B230" s="293" t="e">
        <f>VLOOKUP($F230,УЧАСТНИКИ!$A$1:$K$705,3,FALSE)</f>
        <v>#N/A</v>
      </c>
      <c r="C230" s="108" t="e">
        <f>VLOOKUP($F230,УЧАСТНИКИ!$A$1:$K$705,4,FALSE)</f>
        <v>#N/A</v>
      </c>
      <c r="D230" s="230" t="e">
        <f>VLOOKUP($F230,УЧАСТНИКИ!$A$1:$K$705,5,FALSE)</f>
        <v>#N/A</v>
      </c>
      <c r="E230" s="230" t="e">
        <f>VLOOKUP($F230,УЧАСТНИКИ!$A$1:$K$705,11,FALSE)</f>
        <v>#N/A</v>
      </c>
      <c r="F230" s="192"/>
      <c r="G230" s="37"/>
      <c r="H230" s="47"/>
      <c r="I230" s="37"/>
      <c r="J230" s="5" t="e">
        <f>VLOOKUP($F230,УЧАСТНИКИ!#REF!,9,FALSE)</f>
        <v>#REF!</v>
      </c>
    </row>
    <row r="231" spans="1:10" ht="20.100000000000001" hidden="1" customHeight="1" x14ac:dyDescent="0.2">
      <c r="A231" s="37" t="s">
        <v>19</v>
      </c>
      <c r="B231" s="293" t="e">
        <f>VLOOKUP($F231,УЧАСТНИКИ!$A$1:$K$705,3,FALSE)</f>
        <v>#N/A</v>
      </c>
      <c r="C231" s="108" t="e">
        <f>VLOOKUP($F231,УЧАСТНИКИ!$A$1:$K$705,4,FALSE)</f>
        <v>#N/A</v>
      </c>
      <c r="D231" s="230" t="e">
        <f>VLOOKUP($F231,УЧАСТНИКИ!$A$1:$K$705,5,FALSE)</f>
        <v>#N/A</v>
      </c>
      <c r="E231" s="230" t="e">
        <f>VLOOKUP($F231,УЧАСТНИКИ!$A$1:$K$705,11,FALSE)</f>
        <v>#N/A</v>
      </c>
      <c r="F231" s="192"/>
      <c r="G231" s="37"/>
      <c r="H231" s="47"/>
      <c r="I231" s="37"/>
      <c r="J231" s="5" t="e">
        <f>VLOOKUP($F231,УЧАСТНИКИ!#REF!,9,FALSE)</f>
        <v>#REF!</v>
      </c>
    </row>
    <row r="232" spans="1:10" ht="20.100000000000001" hidden="1" customHeight="1" x14ac:dyDescent="0.2">
      <c r="A232" s="37" t="s">
        <v>20</v>
      </c>
      <c r="B232" s="293" t="e">
        <f>VLOOKUP($F232,УЧАСТНИКИ!$A$1:$K$705,3,FALSE)</f>
        <v>#N/A</v>
      </c>
      <c r="C232" s="108" t="e">
        <f>VLOOKUP($F232,УЧАСТНИКИ!$A$1:$K$705,4,FALSE)</f>
        <v>#N/A</v>
      </c>
      <c r="D232" s="230" t="e">
        <f>VLOOKUP($F232,УЧАСТНИКИ!$A$1:$K$705,5,FALSE)</f>
        <v>#N/A</v>
      </c>
      <c r="E232" s="230" t="e">
        <f>VLOOKUP($F232,УЧАСТНИКИ!$A$1:$K$705,11,FALSE)</f>
        <v>#N/A</v>
      </c>
      <c r="F232" s="192"/>
      <c r="G232" s="37"/>
      <c r="H232" s="47"/>
      <c r="I232" s="37"/>
      <c r="J232" s="5" t="e">
        <f>VLOOKUP($F232,УЧАСТНИКИ!#REF!,9,FALSE)</f>
        <v>#REF!</v>
      </c>
    </row>
    <row r="233" spans="1:10" ht="20.100000000000001" hidden="1" customHeight="1" x14ac:dyDescent="0.2">
      <c r="A233" s="28"/>
      <c r="B233" s="31" t="s">
        <v>148</v>
      </c>
      <c r="C233" s="29"/>
      <c r="D233" s="86"/>
      <c r="E233" s="86"/>
      <c r="F233" s="195"/>
      <c r="G233" s="29"/>
      <c r="H233" s="29"/>
      <c r="I233" s="29"/>
      <c r="J233" s="30"/>
    </row>
    <row r="234" spans="1:10" ht="20.100000000000001" hidden="1" customHeight="1" x14ac:dyDescent="0.2">
      <c r="A234" s="37" t="s">
        <v>17</v>
      </c>
      <c r="B234" s="293" t="e">
        <f>VLOOKUP($F234,УЧАСТНИКИ!$A$1:$K$705,3,FALSE)</f>
        <v>#N/A</v>
      </c>
      <c r="C234" s="108" t="e">
        <f>VLOOKUP($F234,УЧАСТНИКИ!$A$1:$K$705,4,FALSE)</f>
        <v>#N/A</v>
      </c>
      <c r="D234" s="230" t="e">
        <f>VLOOKUP($F234,УЧАСТНИКИ!$A$1:$K$705,5,FALSE)</f>
        <v>#N/A</v>
      </c>
      <c r="E234" s="230" t="e">
        <f>VLOOKUP($F234,УЧАСТНИКИ!$A$1:$K$705,11,FALSE)</f>
        <v>#N/A</v>
      </c>
      <c r="F234" s="192"/>
      <c r="G234" s="37"/>
      <c r="H234" s="37"/>
      <c r="I234" s="37"/>
      <c r="J234" s="5" t="e">
        <f>VLOOKUP($F234,УЧАСТНИКИ!#REF!,9,FALSE)</f>
        <v>#REF!</v>
      </c>
    </row>
    <row r="235" spans="1:10" ht="20.100000000000001" hidden="1" customHeight="1" x14ac:dyDescent="0.2">
      <c r="A235" s="37" t="s">
        <v>18</v>
      </c>
      <c r="B235" s="293" t="e">
        <f>VLOOKUP($F235,УЧАСТНИКИ!$A$1:$K$705,3,FALSE)</f>
        <v>#N/A</v>
      </c>
      <c r="C235" s="108" t="e">
        <f>VLOOKUP($F235,УЧАСТНИКИ!$A$1:$K$705,4,FALSE)</f>
        <v>#N/A</v>
      </c>
      <c r="D235" s="230" t="e">
        <f>VLOOKUP($F235,УЧАСТНИКИ!$A$1:$K$705,5,FALSE)</f>
        <v>#N/A</v>
      </c>
      <c r="E235" s="230" t="e">
        <f>VLOOKUP($F235,УЧАСТНИКИ!$A$1:$K$705,11,FALSE)</f>
        <v>#N/A</v>
      </c>
      <c r="F235" s="192"/>
      <c r="G235" s="37"/>
      <c r="H235" s="37"/>
      <c r="I235" s="37"/>
      <c r="J235" s="5" t="e">
        <f>VLOOKUP($F235,УЧАСТНИКИ!#REF!,9,FALSE)</f>
        <v>#REF!</v>
      </c>
    </row>
    <row r="236" spans="1:10" ht="20.100000000000001" hidden="1" customHeight="1" x14ac:dyDescent="0.2">
      <c r="A236" s="37" t="s">
        <v>19</v>
      </c>
      <c r="B236" s="293" t="e">
        <f>VLOOKUP($F236,УЧАСТНИКИ!$A$1:$K$705,3,FALSE)</f>
        <v>#N/A</v>
      </c>
      <c r="C236" s="108" t="e">
        <f>VLOOKUP($F236,УЧАСТНИКИ!$A$1:$K$705,4,FALSE)</f>
        <v>#N/A</v>
      </c>
      <c r="D236" s="230" t="e">
        <f>VLOOKUP($F236,УЧАСТНИКИ!$A$1:$K$705,5,FALSE)</f>
        <v>#N/A</v>
      </c>
      <c r="E236" s="230" t="e">
        <f>VLOOKUP($F236,УЧАСТНИКИ!$A$1:$K$705,11,FALSE)</f>
        <v>#N/A</v>
      </c>
      <c r="F236" s="192"/>
      <c r="G236" s="37"/>
      <c r="H236" s="37"/>
      <c r="I236" s="37"/>
      <c r="J236" s="5" t="e">
        <f>VLOOKUP($F236,УЧАСТНИКИ!#REF!,9,FALSE)</f>
        <v>#REF!</v>
      </c>
    </row>
    <row r="237" spans="1:10" ht="20.100000000000001" hidden="1" customHeight="1" x14ac:dyDescent="0.2">
      <c r="A237" s="37" t="s">
        <v>20</v>
      </c>
      <c r="B237" s="293" t="e">
        <f>VLOOKUP($F237,УЧАСТНИКИ!$A$1:$K$705,3,FALSE)</f>
        <v>#N/A</v>
      </c>
      <c r="C237" s="108" t="e">
        <f>VLOOKUP($F237,УЧАСТНИКИ!$A$1:$K$705,4,FALSE)</f>
        <v>#N/A</v>
      </c>
      <c r="D237" s="230" t="e">
        <f>VLOOKUP($F237,УЧАСТНИКИ!$A$1:$K$705,5,FALSE)</f>
        <v>#N/A</v>
      </c>
      <c r="E237" s="230" t="e">
        <f>VLOOKUP($F237,УЧАСТНИКИ!$A$1:$K$705,11,FALSE)</f>
        <v>#N/A</v>
      </c>
      <c r="F237" s="192"/>
      <c r="G237" s="37"/>
      <c r="H237" s="37"/>
      <c r="I237" s="37"/>
      <c r="J237" s="5" t="e">
        <f>VLOOKUP($F237,УЧАСТНИКИ!#REF!,9,FALSE)</f>
        <v>#REF!</v>
      </c>
    </row>
    <row r="238" spans="1:10" ht="20.100000000000001" hidden="1" customHeight="1" x14ac:dyDescent="0.2">
      <c r="A238" s="28"/>
      <c r="B238" s="31" t="s">
        <v>149</v>
      </c>
      <c r="C238" s="29"/>
      <c r="D238" s="86"/>
      <c r="E238" s="86"/>
      <c r="F238" s="195"/>
      <c r="G238" s="29"/>
      <c r="H238" s="29"/>
      <c r="I238" s="29"/>
      <c r="J238" s="30"/>
    </row>
    <row r="239" spans="1:10" ht="20.100000000000001" hidden="1" customHeight="1" x14ac:dyDescent="0.2">
      <c r="A239" s="37" t="s">
        <v>17</v>
      </c>
      <c r="B239" s="293" t="e">
        <f>VLOOKUP($F239,УЧАСТНИКИ!$A$1:$K$705,3,FALSE)</f>
        <v>#N/A</v>
      </c>
      <c r="C239" s="108" t="e">
        <f>VLOOKUP($F239,УЧАСТНИКИ!$A$1:$K$705,4,FALSE)</f>
        <v>#N/A</v>
      </c>
      <c r="D239" s="230" t="e">
        <f>VLOOKUP($F239,УЧАСТНИКИ!$A$1:$K$705,5,FALSE)</f>
        <v>#N/A</v>
      </c>
      <c r="E239" s="230" t="e">
        <f>VLOOKUP($F239,УЧАСТНИКИ!$A$1:$K$705,11,FALSE)</f>
        <v>#N/A</v>
      </c>
      <c r="F239" s="192"/>
      <c r="G239" s="37"/>
      <c r="H239" s="37"/>
      <c r="I239" s="37"/>
      <c r="J239" s="5" t="e">
        <f>VLOOKUP($F241,УЧАСТНИКИ!#REF!,9,FALSE)</f>
        <v>#REF!</v>
      </c>
    </row>
    <row r="240" spans="1:10" ht="20.100000000000001" hidden="1" customHeight="1" x14ac:dyDescent="0.2">
      <c r="A240" s="37" t="s">
        <v>19</v>
      </c>
      <c r="B240" s="293" t="e">
        <f>VLOOKUP($F240,УЧАСТНИКИ!$A$1:$K$705,3,FALSE)</f>
        <v>#N/A</v>
      </c>
      <c r="C240" s="108" t="e">
        <f>VLOOKUP($F240,УЧАСТНИКИ!$A$1:$K$705,4,FALSE)</f>
        <v>#N/A</v>
      </c>
      <c r="D240" s="230" t="e">
        <f>VLOOKUP($F240,УЧАСТНИКИ!$A$1:$K$705,5,FALSE)</f>
        <v>#N/A</v>
      </c>
      <c r="E240" s="230" t="e">
        <f>VLOOKUP($F240,УЧАСТНИКИ!$A$1:$K$705,11,FALSE)</f>
        <v>#N/A</v>
      </c>
      <c r="F240" s="192"/>
      <c r="G240" s="37"/>
      <c r="H240" s="37"/>
      <c r="I240" s="37"/>
      <c r="J240" s="5" t="e">
        <f>VLOOKUP($F242,УЧАСТНИКИ!#REF!,9,FALSE)</f>
        <v>#REF!</v>
      </c>
    </row>
    <row r="241" spans="1:11" ht="20.100000000000001" hidden="1" customHeight="1" x14ac:dyDescent="0.2">
      <c r="A241" s="37" t="s">
        <v>19</v>
      </c>
      <c r="B241" s="293" t="e">
        <f>VLOOKUP($F241,УЧАСТНИКИ!$A$1:$K$705,3,FALSE)</f>
        <v>#N/A</v>
      </c>
      <c r="C241" s="108" t="e">
        <f>VLOOKUP($F241,УЧАСТНИКИ!$A$1:$K$705,4,FALSE)</f>
        <v>#N/A</v>
      </c>
      <c r="D241" s="230" t="e">
        <f>VLOOKUP($F241,УЧАСТНИКИ!$A$1:$K$705,5,FALSE)</f>
        <v>#N/A</v>
      </c>
      <c r="E241" s="230" t="e">
        <f>VLOOKUP($F241,УЧАСТНИКИ!$A$1:$K$705,11,FALSE)</f>
        <v>#N/A</v>
      </c>
      <c r="F241" s="192"/>
      <c r="G241" s="37"/>
      <c r="H241" s="37"/>
      <c r="I241" s="37"/>
      <c r="J241" s="5" t="e">
        <f>VLOOKUP(#REF!,УЧАСТНИКИ!#REF!,9,FALSE)</f>
        <v>#REF!</v>
      </c>
    </row>
    <row r="242" spans="1:11" ht="20.100000000000001" hidden="1" customHeight="1" x14ac:dyDescent="0.2">
      <c r="A242" s="37" t="s">
        <v>20</v>
      </c>
      <c r="B242" s="293" t="e">
        <f>VLOOKUP($F242,УЧАСТНИКИ!$A$1:$K$705,3,FALSE)</f>
        <v>#N/A</v>
      </c>
      <c r="C242" s="108" t="e">
        <f>VLOOKUP($F242,УЧАСТНИКИ!$A$1:$K$705,4,FALSE)</f>
        <v>#N/A</v>
      </c>
      <c r="D242" s="230" t="e">
        <f>VLOOKUP($F242,УЧАСТНИКИ!$A$1:$K$705,5,FALSE)</f>
        <v>#N/A</v>
      </c>
      <c r="E242" s="230" t="e">
        <f>VLOOKUP($F242,УЧАСТНИКИ!$A$1:$K$705,11,FALSE)</f>
        <v>#N/A</v>
      </c>
      <c r="F242" s="192"/>
      <c r="G242" s="37"/>
      <c r="H242" s="37"/>
      <c r="I242" s="37"/>
      <c r="J242" s="5" t="e">
        <f>VLOOKUP(#REF!,УЧАСТНИКИ!#REF!,9,FALSE)</f>
        <v>#REF!</v>
      </c>
    </row>
    <row r="243" spans="1:11" ht="20.100000000000001" hidden="1" customHeight="1" x14ac:dyDescent="0.2">
      <c r="A243" s="28"/>
      <c r="B243" s="31" t="s">
        <v>150</v>
      </c>
      <c r="C243" s="29"/>
      <c r="D243" s="86"/>
      <c r="E243" s="86"/>
      <c r="F243" s="29"/>
      <c r="G243" s="29"/>
      <c r="H243" s="29"/>
      <c r="I243" s="29"/>
      <c r="J243" s="30"/>
    </row>
    <row r="244" spans="1:11" ht="20.100000000000001" hidden="1" customHeight="1" x14ac:dyDescent="0.2">
      <c r="A244" s="37" t="s">
        <v>17</v>
      </c>
      <c r="B244" s="293" t="e">
        <f>VLOOKUP($F244,УЧАСТНИКИ!$A$1:$K$705,3,FALSE)</f>
        <v>#N/A</v>
      </c>
      <c r="C244" s="108" t="e">
        <f>VLOOKUP($F244,УЧАСТНИКИ!$A$1:$K$705,4,FALSE)</f>
        <v>#N/A</v>
      </c>
      <c r="D244" s="230" t="e">
        <f>VLOOKUP($F244,УЧАСТНИКИ!$A$1:$K$705,5,FALSE)</f>
        <v>#N/A</v>
      </c>
      <c r="E244" s="230" t="e">
        <f>VLOOKUP($F244,УЧАСТНИКИ!$A$1:$K$705,11,FALSE)</f>
        <v>#N/A</v>
      </c>
      <c r="F244" s="183"/>
      <c r="G244" s="37"/>
      <c r="H244" s="37"/>
      <c r="I244" s="37"/>
      <c r="J244" s="5" t="e">
        <f>VLOOKUP($F247,УЧАСТНИКИ!#REF!,9,FALSE)</f>
        <v>#REF!</v>
      </c>
    </row>
    <row r="245" spans="1:11" ht="20.100000000000001" hidden="1" customHeight="1" x14ac:dyDescent="0.2">
      <c r="A245" s="37" t="s">
        <v>19</v>
      </c>
      <c r="B245" s="293" t="e">
        <f>VLOOKUP($F245,УЧАСТНИКИ!$A$1:$K$705,3,FALSE)</f>
        <v>#N/A</v>
      </c>
      <c r="C245" s="108" t="e">
        <f>VLOOKUP($F245,УЧАСТНИКИ!$A$1:$K$705,4,FALSE)</f>
        <v>#N/A</v>
      </c>
      <c r="D245" s="230" t="e">
        <f>VLOOKUP($F245,УЧАСТНИКИ!$A$1:$K$705,5,FALSE)</f>
        <v>#N/A</v>
      </c>
      <c r="E245" s="230" t="e">
        <f>VLOOKUP($F245,УЧАСТНИКИ!$A$1:$K$705,11,FALSE)</f>
        <v>#N/A</v>
      </c>
      <c r="F245" s="183"/>
      <c r="G245" s="37"/>
      <c r="H245" s="37"/>
      <c r="I245" s="37"/>
      <c r="J245" s="5" t="e">
        <f>VLOOKUP(#REF!,УЧАСТНИКИ!#REF!,9,FALSE)</f>
        <v>#REF!</v>
      </c>
    </row>
    <row r="246" spans="1:11" ht="20.100000000000001" hidden="1" customHeight="1" x14ac:dyDescent="0.2">
      <c r="A246" s="37" t="s">
        <v>19</v>
      </c>
      <c r="B246" s="293" t="e">
        <f>VLOOKUP($F246,УЧАСТНИКИ!$A$1:$K$705,3,FALSE)</f>
        <v>#N/A</v>
      </c>
      <c r="C246" s="108" t="e">
        <f>VLOOKUP($F246,УЧАСТНИКИ!$A$1:$K$705,4,FALSE)</f>
        <v>#N/A</v>
      </c>
      <c r="D246" s="230" t="e">
        <f>VLOOKUP($F246,УЧАСТНИКИ!$A$1:$K$705,5,FALSE)</f>
        <v>#N/A</v>
      </c>
      <c r="E246" s="230" t="e">
        <f>VLOOKUP($F246,УЧАСТНИКИ!$A$1:$K$705,11,FALSE)</f>
        <v>#N/A</v>
      </c>
      <c r="F246" s="183"/>
      <c r="G246" s="37"/>
      <c r="H246" s="37"/>
      <c r="I246" s="37"/>
      <c r="J246" s="5" t="e">
        <f>VLOOKUP(#REF!,УЧАСТНИКИ!#REF!,9,FALSE)</f>
        <v>#REF!</v>
      </c>
    </row>
    <row r="247" spans="1:11" ht="20.100000000000001" hidden="1" customHeight="1" x14ac:dyDescent="0.2">
      <c r="A247" s="37" t="s">
        <v>20</v>
      </c>
      <c r="B247" s="293" t="e">
        <f>VLOOKUP($F247,УЧАСТНИКИ!$A$1:$K$705,3,FALSE)</f>
        <v>#N/A</v>
      </c>
      <c r="C247" s="108" t="e">
        <f>VLOOKUP($F247,УЧАСТНИКИ!$A$1:$K$705,4,FALSE)</f>
        <v>#N/A</v>
      </c>
      <c r="D247" s="230" t="e">
        <f>VLOOKUP($F247,УЧАСТНИКИ!$A$1:$K$705,5,FALSE)</f>
        <v>#N/A</v>
      </c>
      <c r="E247" s="230" t="e">
        <f>VLOOKUP($F247,УЧАСТНИКИ!$A$1:$K$705,11,FALSE)</f>
        <v>#N/A</v>
      </c>
      <c r="F247" s="183"/>
      <c r="G247" s="37"/>
      <c r="H247" s="37"/>
      <c r="I247" s="37"/>
      <c r="J247" s="5" t="e">
        <f>VLOOKUP(#REF!,УЧАСТНИКИ!#REF!,9,FALSE)</f>
        <v>#REF!</v>
      </c>
    </row>
    <row r="248" spans="1:11" ht="20.100000000000001" hidden="1" customHeight="1" x14ac:dyDescent="0.2">
      <c r="A248" s="28"/>
      <c r="B248" s="31" t="s">
        <v>151</v>
      </c>
      <c r="C248" s="29"/>
      <c r="D248" s="86"/>
      <c r="E248" s="86"/>
      <c r="F248" s="29"/>
      <c r="G248" s="29"/>
      <c r="H248" s="29"/>
      <c r="I248" s="29"/>
      <c r="J248" s="30"/>
    </row>
    <row r="249" spans="1:11" ht="20.100000000000001" hidden="1" customHeight="1" x14ac:dyDescent="0.2">
      <c r="A249" s="37" t="s">
        <v>17</v>
      </c>
      <c r="B249" s="12"/>
      <c r="C249" s="5"/>
      <c r="D249" s="83"/>
      <c r="E249" s="87"/>
      <c r="F249" s="47"/>
      <c r="G249" s="37"/>
      <c r="H249" s="37"/>
      <c r="I249" s="37"/>
      <c r="J249" s="5" t="e">
        <f>VLOOKUP($F251,УЧАСТНИКИ!#REF!,9,FALSE)</f>
        <v>#REF!</v>
      </c>
    </row>
    <row r="250" spans="1:11" ht="20.100000000000001" hidden="1" customHeight="1" x14ac:dyDescent="0.2">
      <c r="A250" s="37" t="s">
        <v>19</v>
      </c>
      <c r="B250" s="12"/>
      <c r="C250" s="5"/>
      <c r="D250" s="83"/>
      <c r="E250" s="87"/>
      <c r="F250" s="47"/>
      <c r="G250" s="37"/>
      <c r="H250" s="37"/>
      <c r="I250" s="37"/>
      <c r="J250" s="5" t="e">
        <f>VLOOKUP($F252,УЧАСТНИКИ!#REF!,9,FALSE)</f>
        <v>#REF!</v>
      </c>
    </row>
    <row r="251" spans="1:11" ht="20.100000000000001" hidden="1" customHeight="1" x14ac:dyDescent="0.2">
      <c r="A251" s="37" t="s">
        <v>19</v>
      </c>
      <c r="B251" s="12"/>
      <c r="C251" s="5"/>
      <c r="D251" s="83"/>
      <c r="E251" s="87"/>
      <c r="F251" s="47"/>
      <c r="G251" s="37"/>
      <c r="H251" s="37"/>
      <c r="I251" s="37"/>
      <c r="J251" s="5" t="e">
        <f>VLOOKUP(#REF!,УЧАСТНИКИ!#REF!,9,FALSE)</f>
        <v>#REF!</v>
      </c>
    </row>
    <row r="252" spans="1:11" ht="20.100000000000001" hidden="1" customHeight="1" x14ac:dyDescent="0.2">
      <c r="A252" s="37" t="s">
        <v>20</v>
      </c>
      <c r="B252" s="12"/>
      <c r="C252" s="5"/>
      <c r="D252" s="83"/>
      <c r="E252" s="87"/>
      <c r="F252" s="47"/>
      <c r="G252" s="37"/>
      <c r="H252" s="37"/>
      <c r="I252" s="37"/>
      <c r="J252" s="5" t="e">
        <f>VLOOKUP(#REF!,УЧАСТНИКИ!#REF!,9,FALSE)</f>
        <v>#REF!</v>
      </c>
    </row>
    <row r="253" spans="1:11" ht="15.75" x14ac:dyDescent="0.25">
      <c r="A253" s="348" t="s">
        <v>40</v>
      </c>
      <c r="B253" s="1"/>
      <c r="D253" s="84"/>
      <c r="E253" s="348" t="s">
        <v>35</v>
      </c>
      <c r="F253" s="348"/>
      <c r="H253" s="162"/>
      <c r="K253" s="8"/>
    </row>
    <row r="254" spans="1:11" ht="15.75" customHeight="1" x14ac:dyDescent="0.25">
      <c r="A254" s="348" t="s">
        <v>33</v>
      </c>
      <c r="E254" s="433" t="s">
        <v>34</v>
      </c>
      <c r="F254" s="433"/>
      <c r="H254" s="162"/>
      <c r="K254" s="8"/>
    </row>
  </sheetData>
  <autoFilter ref="A8:M252">
    <filterColumn colId="1" showButton="0"/>
  </autoFilter>
  <mergeCells count="10">
    <mergeCell ref="B111:C111"/>
    <mergeCell ref="B197:C197"/>
    <mergeCell ref="E254:F254"/>
    <mergeCell ref="A1:J1"/>
    <mergeCell ref="A2:J2"/>
    <mergeCell ref="A4:B4"/>
    <mergeCell ref="A5:B5"/>
    <mergeCell ref="B8:C8"/>
    <mergeCell ref="A6:D6"/>
    <mergeCell ref="A3:H3"/>
  </mergeCells>
  <printOptions horizontalCentered="1"/>
  <pageMargins left="0.35433070866141736" right="0.23622047244094491" top="0.47244094488188981" bottom="0.27559055118110237" header="0.27559055118110237" footer="0.19685039370078741"/>
  <pageSetup paperSize="9" scale="89" fitToHeight="11" orientation="portrait" r:id="rId1"/>
  <headerFooter alignWithMargins="0"/>
  <rowBreaks count="1" manualBreakCount="1">
    <brk id="50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tabColor indexed="15"/>
    <pageSetUpPr fitToPage="1"/>
  </sheetPr>
  <dimension ref="A1:AG44"/>
  <sheetViews>
    <sheetView view="pageBreakPreview" topLeftCell="A10" zoomScaleNormal="90" zoomScaleSheetLayoutView="100" workbookViewId="0">
      <selection activeCell="L15" sqref="L15"/>
    </sheetView>
  </sheetViews>
  <sheetFormatPr defaultColWidth="8.28515625" defaultRowHeight="12.75" outlineLevelCol="1" x14ac:dyDescent="0.2"/>
  <cols>
    <col min="1" max="1" width="6.140625" style="59" customWidth="1"/>
    <col min="2" max="2" width="28.140625" style="54" customWidth="1"/>
    <col min="3" max="3" width="5.5703125" style="54" customWidth="1"/>
    <col min="4" max="4" width="9.28515625" style="58" bestFit="1" customWidth="1"/>
    <col min="5" max="5" width="7.42578125" style="58" customWidth="1"/>
    <col min="6" max="6" width="19" style="58" customWidth="1"/>
    <col min="7" max="7" width="8.28515625" style="58" hidden="1" customWidth="1"/>
    <col min="8" max="8" width="20.42578125" style="58" customWidth="1"/>
    <col min="9" max="9" width="8.140625" style="114" customWidth="1"/>
    <col min="10" max="10" width="8" style="54" customWidth="1"/>
    <col min="11" max="11" width="5.85546875" style="54" customWidth="1"/>
    <col min="12" max="12" width="7" style="54" customWidth="1"/>
    <col min="13" max="13" width="32.5703125" style="54" customWidth="1"/>
    <col min="14" max="14" width="8.28515625" style="54" customWidth="1" outlineLevel="1"/>
    <col min="15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</row>
    <row r="4" spans="1:33" ht="24.75" customHeight="1" x14ac:dyDescent="0.2">
      <c r="A4" s="432" t="str">
        <f>Name_4</f>
        <v>ЛИЧНО-КОМАНДНЫЙ ЧЕМПИОНАТ РЕСПУБЛИКИ ТАТАРСТАН ПО ЛЕГКОЙ АТЛЕТИКЕ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</row>
    <row r="5" spans="1:33" ht="9" customHeight="1" x14ac:dyDescent="0.2">
      <c r="A5" s="181"/>
      <c r="B5" s="181"/>
      <c r="C5" s="267"/>
      <c r="D5" s="181"/>
      <c r="E5" s="181"/>
      <c r="F5" s="181"/>
      <c r="G5" s="181"/>
      <c r="H5" s="181"/>
      <c r="I5" s="236"/>
      <c r="J5" s="181"/>
      <c r="K5" s="182"/>
      <c r="L5" s="272"/>
      <c r="M5" s="181"/>
    </row>
    <row r="6" spans="1:33" ht="15.75" x14ac:dyDescent="0.25">
      <c r="A6" s="450" t="s">
        <v>8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AG6" s="59" t="s">
        <v>408</v>
      </c>
    </row>
    <row r="7" spans="1:33" x14ac:dyDescent="0.2">
      <c r="A7" s="451" t="s">
        <v>42</v>
      </c>
      <c r="B7" s="451"/>
      <c r="C7" s="268"/>
      <c r="E7" s="59"/>
      <c r="F7" s="116"/>
      <c r="G7" s="452"/>
      <c r="H7" s="452"/>
      <c r="M7" s="117" t="s">
        <v>63</v>
      </c>
    </row>
    <row r="8" spans="1:33" ht="12.75" customHeight="1" x14ac:dyDescent="0.2">
      <c r="A8" s="118" t="s">
        <v>63</v>
      </c>
      <c r="E8" s="59"/>
      <c r="F8" s="148" t="s">
        <v>106</v>
      </c>
      <c r="H8" s="62" t="str">
        <f>d_2</f>
        <v>07 ИЮЛЯ 2017г.</v>
      </c>
      <c r="J8" s="120"/>
      <c r="K8" s="120"/>
      <c r="L8" s="214"/>
      <c r="M8" s="117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153</v>
      </c>
      <c r="D9" s="123" t="s">
        <v>9</v>
      </c>
      <c r="E9" s="123" t="s">
        <v>2</v>
      </c>
      <c r="F9" s="123" t="s">
        <v>65</v>
      </c>
      <c r="G9" s="124" t="s">
        <v>54</v>
      </c>
      <c r="H9" s="123" t="s">
        <v>66</v>
      </c>
      <c r="I9" s="332" t="s">
        <v>270</v>
      </c>
      <c r="J9" s="123" t="s">
        <v>5</v>
      </c>
      <c r="K9" s="123" t="s">
        <v>124</v>
      </c>
      <c r="L9" s="123" t="s">
        <v>6</v>
      </c>
      <c r="M9" s="126" t="s">
        <v>7</v>
      </c>
    </row>
    <row r="10" spans="1:33" ht="15" customHeight="1" x14ac:dyDescent="0.2">
      <c r="A10" s="127"/>
      <c r="B10" s="438" t="str">
        <f>Name_8</f>
        <v>МУЖЧИНЫ 2001г.р. и старше</v>
      </c>
      <c r="C10" s="438"/>
      <c r="D10" s="438"/>
      <c r="E10" s="128"/>
      <c r="F10" s="128"/>
      <c r="G10" s="129"/>
      <c r="H10" s="128"/>
      <c r="I10" s="130"/>
      <c r="J10" s="128"/>
      <c r="K10" s="67"/>
      <c r="L10" s="67"/>
      <c r="M10" s="131"/>
    </row>
    <row r="11" spans="1:33" ht="17.100000000000001" customHeight="1" x14ac:dyDescent="0.2">
      <c r="A11" s="132">
        <v>1</v>
      </c>
      <c r="B11" s="292" t="str">
        <f>VLOOKUP($N11,УЧАСТНИКИ!$A$1:$K$716,3,FALSE)</f>
        <v>СЕНЬКИН АНДРЕЙ</v>
      </c>
      <c r="C11" s="135">
        <f t="shared" ref="C11:C44" si="0">N11</f>
        <v>3563</v>
      </c>
      <c r="D11" s="135">
        <f>VLOOKUP($N11,УЧАСТНИКИ!$A$1:$K$716,4,FALSE)</f>
        <v>1992</v>
      </c>
      <c r="E11" s="135" t="str">
        <f>VLOOKUP($N11,УЧАСТНИКИ!$A$1:$K$716,8,FALSE)</f>
        <v>КМС</v>
      </c>
      <c r="F11" s="235" t="str">
        <f>VLOOKUP($N11,УЧАСТНИКИ!$A$1:$K$716,5,FALSE)</f>
        <v>КАЗАНЬ</v>
      </c>
      <c r="G11" s="235" t="e">
        <f>VLOOKUP($N11,УЧАСТНИКИ!#REF!,7,FALSE)</f>
        <v>#REF!</v>
      </c>
      <c r="H11" s="235" t="str">
        <f>VLOOKUP($N11,УЧАСТНИКИ!$A$1:$K$716,11,FALSE)</f>
        <v>-</v>
      </c>
      <c r="I11" s="179" t="s">
        <v>615</v>
      </c>
      <c r="J11" s="137">
        <v>1</v>
      </c>
      <c r="K11" s="411" t="str">
        <f>VLOOKUP($N11,УЧАСТНИКИ!$A$1:$K$716,9,FALSE)</f>
        <v>Л</v>
      </c>
      <c r="L11" s="137"/>
      <c r="M11" s="300" t="str">
        <f>VLOOKUP($N11,УЧАСТНИКИ!$A$1:$K$716,10,FALSE)</f>
        <v>-</v>
      </c>
      <c r="N11" s="192">
        <v>3563</v>
      </c>
    </row>
    <row r="12" spans="1:33" ht="17.100000000000001" customHeight="1" x14ac:dyDescent="0.2">
      <c r="A12" s="132">
        <v>2</v>
      </c>
      <c r="B12" s="292" t="str">
        <f>VLOOKUP($N12,УЧАСТНИКИ!$A$1:$K$716,3,FALSE)</f>
        <v>ГАЗИЗОВ АЛЬБЕРТ</v>
      </c>
      <c r="C12" s="135">
        <f t="shared" si="0"/>
        <v>3562</v>
      </c>
      <c r="D12" s="135">
        <f>VLOOKUP($N12,УЧАСТНИКИ!$A$1:$K$716,4,FALSE)</f>
        <v>1998</v>
      </c>
      <c r="E12" s="135" t="str">
        <f>VLOOKUP($N12,УЧАСТНИКИ!$A$1:$K$716,8,FALSE)</f>
        <v>-</v>
      </c>
      <c r="F12" s="235" t="str">
        <f>VLOOKUP($N12,УЧАСТНИКИ!$A$1:$K$716,5,FALSE)</f>
        <v>ЗЕЛЕНОДОЛЬСК</v>
      </c>
      <c r="G12" s="235" t="e">
        <f>VLOOKUP($N12,УЧАСТНИКИ!#REF!,7,FALSE)</f>
        <v>#REF!</v>
      </c>
      <c r="H12" s="235" t="str">
        <f>VLOOKUP($N12,УЧАСТНИКИ!$A$1:$K$716,11,FALSE)</f>
        <v>-</v>
      </c>
      <c r="I12" s="179" t="s">
        <v>617</v>
      </c>
      <c r="J12" s="137">
        <v>1</v>
      </c>
      <c r="K12" s="411" t="str">
        <f>VLOOKUP($N12,УЧАСТНИКИ!$A$1:$K$716,9,FALSE)</f>
        <v>Л</v>
      </c>
      <c r="L12" s="137"/>
      <c r="M12" s="300" t="str">
        <f>VLOOKUP($N12,УЧАСТНИКИ!$A$1:$K$716,10,FALSE)</f>
        <v>ГИБАДУЛЛИН РР, ПАВЛОВ ИЛ</v>
      </c>
      <c r="N12" s="192">
        <v>3562</v>
      </c>
    </row>
    <row r="13" spans="1:33" ht="17.100000000000001" customHeight="1" x14ac:dyDescent="0.2">
      <c r="A13" s="132">
        <v>3</v>
      </c>
      <c r="B13" s="292" t="str">
        <f>VLOOKUP($N13,УЧАСТНИКИ!$A$1:$K$716,3,FALSE)</f>
        <v>ТАХАУОВ АЗАТ</v>
      </c>
      <c r="C13" s="135">
        <f t="shared" si="0"/>
        <v>3874</v>
      </c>
      <c r="D13" s="135">
        <f>VLOOKUP($N13,УЧАСТНИКИ!$A$1:$K$716,4,FALSE)</f>
        <v>1996</v>
      </c>
      <c r="E13" s="135" t="str">
        <f>VLOOKUP($N13,УЧАСТНИКИ!$A$1:$K$716,8,FALSE)</f>
        <v>КМС</v>
      </c>
      <c r="F13" s="235" t="str">
        <f>VLOOKUP($N13,УЧАСТНИКИ!$A$1:$K$716,5,FALSE)</f>
        <v>НАБ.ЧЕЛНЫ</v>
      </c>
      <c r="G13" s="235" t="e">
        <f>VLOOKUP($N13,УЧАСТНИКИ!#REF!,7,FALSE)</f>
        <v>#REF!</v>
      </c>
      <c r="H13" s="235" t="str">
        <f>VLOOKUP($N13,УЧАСТНИКИ!$A$1:$K$716,11,FALSE)</f>
        <v>ЯР ЧАЛЛЫ</v>
      </c>
      <c r="I13" s="179" t="s">
        <v>612</v>
      </c>
      <c r="J13" s="137">
        <v>1</v>
      </c>
      <c r="K13" s="411" t="str">
        <f>VLOOKUP($N13,УЧАСТНИКИ!$A$1:$K$716,9,FALSE)</f>
        <v>Л</v>
      </c>
      <c r="L13" s="137"/>
      <c r="M13" s="300" t="str">
        <f>VLOOKUP($N13,УЧАСТНИКИ!$A$1:$K$716,10,FALSE)</f>
        <v>ПЕТРОВЫ ТН ВМ</v>
      </c>
      <c r="N13" s="192">
        <v>3874</v>
      </c>
    </row>
    <row r="14" spans="1:33" ht="17.100000000000001" customHeight="1" x14ac:dyDescent="0.2">
      <c r="A14" s="132">
        <v>4</v>
      </c>
      <c r="B14" s="292" t="str">
        <f>VLOOKUP($N14,УЧАСТНИКИ!$A$1:$K$716,3,FALSE)</f>
        <v>ГОРДЕЕВ АЛЕКСАНДР</v>
      </c>
      <c r="C14" s="135">
        <f t="shared" si="0"/>
        <v>63</v>
      </c>
      <c r="D14" s="135">
        <f>VLOOKUP($N14,УЧАСТНИКИ!$A$1:$K$716,4,FALSE)</f>
        <v>2000</v>
      </c>
      <c r="E14" s="135">
        <f>VLOOKUP($N14,УЧАСТНИКИ!$A$1:$K$716,8,FALSE)</f>
        <v>1</v>
      </c>
      <c r="F14" s="235" t="str">
        <f>VLOOKUP($N14,УЧАСТНИКИ!$A$1:$K$716,5,FALSE)</f>
        <v>КАЗАНЬ</v>
      </c>
      <c r="G14" s="235" t="e">
        <f>VLOOKUP($N14,УЧАСТНИКИ!#REF!,7,FALSE)</f>
        <v>#REF!</v>
      </c>
      <c r="H14" s="235" t="str">
        <f>VLOOKUP($N14,УЧАСТНИКИ!$A$1:$K$716,11,FALSE)</f>
        <v>СДЮСШОР ЛА</v>
      </c>
      <c r="I14" s="179" t="s">
        <v>614</v>
      </c>
      <c r="J14" s="137">
        <v>1</v>
      </c>
      <c r="K14" s="411">
        <f>VLOOKUP($N14,УЧАСТНИКИ!$A$1:$K$716,9,FALSE)</f>
        <v>3</v>
      </c>
      <c r="L14" s="137">
        <v>20</v>
      </c>
      <c r="M14" s="300" t="str">
        <f>VLOOKUP($N14,УЧАСТНИКИ!$A$1:$K$716,10,FALSE)</f>
        <v>БАРЫШНИКОВЫ АС ЛН, ЮСУПОВА ОВ</v>
      </c>
      <c r="N14" s="192">
        <v>63</v>
      </c>
    </row>
    <row r="15" spans="1:33" ht="17.100000000000001" customHeight="1" x14ac:dyDescent="0.2">
      <c r="A15" s="132">
        <v>5</v>
      </c>
      <c r="B15" s="292" t="str">
        <f>VLOOKUP($N15,УЧАСТНИКИ!$A$1:$K$716,3,FALSE)</f>
        <v>ДАУТОВ ТИМУР</v>
      </c>
      <c r="C15" s="135">
        <f t="shared" si="0"/>
        <v>3858</v>
      </c>
      <c r="D15" s="135">
        <f>VLOOKUP($N15,УЧАСТНИКИ!$A$1:$K$716,4,FALSE)</f>
        <v>1999</v>
      </c>
      <c r="E15" s="135">
        <f>VLOOKUP($N15,УЧАСТНИКИ!$A$1:$K$716,8,FALSE)</f>
        <v>1</v>
      </c>
      <c r="F15" s="235" t="str">
        <f>VLOOKUP($N15,УЧАСТНИКИ!$A$1:$K$716,5,FALSE)</f>
        <v>КАЗАНЬ</v>
      </c>
      <c r="G15" s="235" t="e">
        <f>VLOOKUP($N15,УЧАСТНИКИ!#REF!,7,FALSE)</f>
        <v>#REF!</v>
      </c>
      <c r="H15" s="235" t="str">
        <f>VLOOKUP($N15,УЧАСТНИКИ!$A$1:$K$716,11,FALSE)</f>
        <v>КДЮСШ АВИАТОР</v>
      </c>
      <c r="I15" s="179" t="s">
        <v>613</v>
      </c>
      <c r="J15" s="137">
        <v>1</v>
      </c>
      <c r="K15" s="411" t="str">
        <f>VLOOKUP($N15,УЧАСТНИКИ!$A$1:$K$716,9,FALSE)</f>
        <v>Л</v>
      </c>
      <c r="L15" s="137"/>
      <c r="M15" s="300" t="str">
        <f>VLOOKUP($N15,УЧАСТНИКИ!$A$1:$K$716,10,FALSE)</f>
        <v>БОРОДОВИЦЫН СН</v>
      </c>
      <c r="N15" s="196">
        <v>3858</v>
      </c>
    </row>
    <row r="16" spans="1:33" ht="17.100000000000001" customHeight="1" x14ac:dyDescent="0.2">
      <c r="A16" s="132">
        <v>6</v>
      </c>
      <c r="B16" s="292" t="str">
        <f>VLOOKUP($N16,УЧАСТНИКИ!$A$1:$K$716,3,FALSE)</f>
        <v>ГАРАФУТДИНОВ АЗАТ</v>
      </c>
      <c r="C16" s="135">
        <f t="shared" si="0"/>
        <v>3569</v>
      </c>
      <c r="D16" s="135">
        <f>VLOOKUP($N16,УЧАСТНИКИ!$A$1:$K$716,4,FALSE)</f>
        <v>1996</v>
      </c>
      <c r="E16" s="135">
        <f>VLOOKUP($N16,УЧАСТНИКИ!$A$1:$K$716,8,FALSE)</f>
        <v>1</v>
      </c>
      <c r="F16" s="235" t="str">
        <f>VLOOKUP($N16,УЧАСТНИКИ!$A$1:$K$716,5,FALSE)</f>
        <v>КАЗАНЬ</v>
      </c>
      <c r="G16" s="235" t="e">
        <f>VLOOKUP($N16,УЧАСТНИКИ!#REF!,7,FALSE)</f>
        <v>#REF!</v>
      </c>
      <c r="H16" s="235" t="str">
        <f>VLOOKUP($N16,УЧАСТНИКИ!$A$1:$K$716,11,FALSE)</f>
        <v>КНИТУ (КХТИ)</v>
      </c>
      <c r="I16" s="179" t="s">
        <v>609</v>
      </c>
      <c r="J16" s="137">
        <v>2</v>
      </c>
      <c r="K16" s="411" t="str">
        <f>VLOOKUP($N16,УЧАСТНИКИ!$A$1:$K$716,9,FALSE)</f>
        <v>Л</v>
      </c>
      <c r="L16" s="137"/>
      <c r="M16" s="300" t="str">
        <f>VLOOKUP($N16,УЧАСТНИКИ!$A$1:$K$716,10,FALSE)</f>
        <v>САДРЕТДИНОВ ДФ</v>
      </c>
      <c r="N16" s="192">
        <v>3569</v>
      </c>
    </row>
    <row r="17" spans="1:14" ht="17.100000000000001" customHeight="1" x14ac:dyDescent="0.2">
      <c r="A17" s="132">
        <v>7</v>
      </c>
      <c r="B17" s="292" t="str">
        <f>VLOOKUP($N17,УЧАСТНИКИ!$A$1:$K$716,3,FALSE)</f>
        <v>ГАФУРОВ АКМАЛЬ</v>
      </c>
      <c r="C17" s="135">
        <f t="shared" si="0"/>
        <v>68</v>
      </c>
      <c r="D17" s="135">
        <f>VLOOKUP($N17,УЧАСТНИКИ!$A$1:$K$716,4,FALSE)</f>
        <v>1996</v>
      </c>
      <c r="E17" s="135">
        <f>VLOOKUP($N17,УЧАСТНИКИ!$A$1:$K$716,8,FALSE)</f>
        <v>2</v>
      </c>
      <c r="F17" s="235" t="str">
        <f>VLOOKUP($N17,УЧАСТНИКИ!$A$1:$K$716,5,FALSE)</f>
        <v>КАЗАНЬ</v>
      </c>
      <c r="G17" s="235" t="e">
        <f>VLOOKUP($N17,УЧАСТНИКИ!#REF!,7,FALSE)</f>
        <v>#REF!</v>
      </c>
      <c r="H17" s="235" t="str">
        <f>VLOOKUP($N17,УЧАСТНИКИ!$A$1:$K$716,11,FALSE)</f>
        <v>ДЮСШ ОЛИМП</v>
      </c>
      <c r="I17" s="179" t="s">
        <v>620</v>
      </c>
      <c r="J17" s="137">
        <v>2</v>
      </c>
      <c r="K17" s="411" t="str">
        <f>VLOOKUP($N17,УЧАСТНИКИ!$A$1:$K$716,9,FALSE)</f>
        <v>Л</v>
      </c>
      <c r="L17" s="137"/>
      <c r="M17" s="300" t="str">
        <f>VLOOKUP($N17,УЧАСТНИКИ!$A$1:$K$716,10,FALSE)</f>
        <v>ПЕТРОВ АВ</v>
      </c>
      <c r="N17" s="192">
        <v>68</v>
      </c>
    </row>
    <row r="18" spans="1:14" ht="17.100000000000001" customHeight="1" x14ac:dyDescent="0.2">
      <c r="A18" s="132">
        <v>8</v>
      </c>
      <c r="B18" s="292" t="str">
        <f>VLOOKUP($N18,УЧАСТНИКИ!$A$1:$K$716,3,FALSE)</f>
        <v>РАЗИН АЛЕКСАНДР</v>
      </c>
      <c r="C18" s="135">
        <f t="shared" si="0"/>
        <v>3882</v>
      </c>
      <c r="D18" s="135">
        <f>VLOOKUP($N18,УЧАСТНИКИ!$A$1:$K$716,4,FALSE)</f>
        <v>1999</v>
      </c>
      <c r="E18" s="135">
        <f>VLOOKUP($N18,УЧАСТНИКИ!$A$1:$K$716,8,FALSE)</f>
        <v>2</v>
      </c>
      <c r="F18" s="235" t="str">
        <f>VLOOKUP($N18,УЧАСТНИКИ!$A$1:$K$716,5,FALSE)</f>
        <v>ТЕТЮШИ</v>
      </c>
      <c r="G18" s="235" t="e">
        <f>VLOOKUP($N18,УЧАСТНИКИ!#REF!,7,FALSE)</f>
        <v>#REF!</v>
      </c>
      <c r="H18" s="235" t="str">
        <f>VLOOKUP($N18,УЧАСТНИКИ!$A$1:$K$716,11,FALSE)</f>
        <v>ДЮСШ</v>
      </c>
      <c r="I18" s="179" t="s">
        <v>608</v>
      </c>
      <c r="J18" s="137">
        <v>2</v>
      </c>
      <c r="K18" s="411" t="str">
        <f>VLOOKUP($N18,УЧАСТНИКИ!$A$1:$K$716,9,FALSE)</f>
        <v>Л</v>
      </c>
      <c r="L18" s="137"/>
      <c r="M18" s="300" t="str">
        <f>VLOOKUP($N18,УЧАСТНИКИ!$A$1:$K$716,10,FALSE)</f>
        <v>ГАБДРАХМАНОВ РР</v>
      </c>
      <c r="N18" s="192">
        <v>3882</v>
      </c>
    </row>
    <row r="19" spans="1:14" ht="17.100000000000001" customHeight="1" x14ac:dyDescent="0.2">
      <c r="A19" s="132">
        <v>9</v>
      </c>
      <c r="B19" s="292" t="str">
        <f>VLOOKUP($N19,УЧАСТНИКИ!$A$1:$K$716,3,FALSE)</f>
        <v>ТАГИРОВ АЙЗАТ</v>
      </c>
      <c r="C19" s="135">
        <f t="shared" si="0"/>
        <v>3790</v>
      </c>
      <c r="D19" s="135">
        <f>VLOOKUP($N19,УЧАСТНИКИ!$A$1:$K$716,4,FALSE)</f>
        <v>1997</v>
      </c>
      <c r="E19" s="135">
        <f>VLOOKUP($N19,УЧАСТНИКИ!$A$1:$K$716,8,FALSE)</f>
        <v>2</v>
      </c>
      <c r="F19" s="235" t="str">
        <f>VLOOKUP($N19,УЧАСТНИКИ!$A$1:$K$716,5,FALSE)</f>
        <v>КАЗАНЬ</v>
      </c>
      <c r="G19" s="235" t="e">
        <f>VLOOKUP($N19,УЧАСТНИКИ!#REF!,7,FALSE)</f>
        <v>#REF!</v>
      </c>
      <c r="H19" s="235" t="str">
        <f>VLOOKUP($N19,УЧАСТНИКИ!$A$1:$K$716,11,FALSE)</f>
        <v>КЭК</v>
      </c>
      <c r="I19" s="179" t="s">
        <v>622</v>
      </c>
      <c r="J19" s="137">
        <v>2</v>
      </c>
      <c r="K19" s="411" t="str">
        <f>VLOOKUP($N19,УЧАСТНИКИ!$A$1:$K$716,9,FALSE)</f>
        <v>Л</v>
      </c>
      <c r="L19" s="137"/>
      <c r="M19" s="300" t="str">
        <f>VLOOKUP($N19,УЧАСТНИКИ!$A$1:$K$716,10,FALSE)</f>
        <v>САДРЕТДИНОВ ДФ, СВЕРИГИН РР</v>
      </c>
      <c r="N19" s="196">
        <v>3790</v>
      </c>
    </row>
    <row r="20" spans="1:14" ht="17.100000000000001" customHeight="1" x14ac:dyDescent="0.2">
      <c r="A20" s="132">
        <v>10</v>
      </c>
      <c r="B20" s="292" t="str">
        <f>VLOOKUP($N20,УЧАСТНИКИ!$A$1:$K$716,3,FALSE)</f>
        <v>ШАГИЕВ ДИНАР</v>
      </c>
      <c r="C20" s="135">
        <f t="shared" si="0"/>
        <v>3732</v>
      </c>
      <c r="D20" s="135">
        <f>VLOOKUP($N20,УЧАСТНИКИ!$A$1:$K$716,4,FALSE)</f>
        <v>1999</v>
      </c>
      <c r="E20" s="135">
        <f>VLOOKUP($N20,УЧАСТНИКИ!$A$1:$K$716,8,FALSE)</f>
        <v>2</v>
      </c>
      <c r="F20" s="235" t="str">
        <f>VLOOKUP($N20,УЧАСТНИКИ!$A$1:$K$716,5,FALSE)</f>
        <v>КАЗАНЬ</v>
      </c>
      <c r="G20" s="235" t="e">
        <f>VLOOKUP($N20,УЧАСТНИКИ!#REF!,7,FALSE)</f>
        <v>#REF!</v>
      </c>
      <c r="H20" s="235" t="str">
        <f>VLOOKUP($N20,УЧАСТНИКИ!$A$1:$K$716,11,FALSE)</f>
        <v>СДЮСШОР ЛА</v>
      </c>
      <c r="I20" s="179" t="s">
        <v>604</v>
      </c>
      <c r="J20" s="137">
        <v>2</v>
      </c>
      <c r="K20" s="411" t="str">
        <f>VLOOKUP($N20,УЧАСТНИКИ!$A$1:$K$716,9,FALSE)</f>
        <v>Л</v>
      </c>
      <c r="L20" s="137"/>
      <c r="M20" s="300" t="str">
        <f>VLOOKUP($N20,УЧАСТНИКИ!$A$1:$K$716,10,FALSE)</f>
        <v>ФАЙЗУЛЛИНА ГП</v>
      </c>
      <c r="N20" s="192">
        <v>3732</v>
      </c>
    </row>
    <row r="21" spans="1:14" ht="17.100000000000001" customHeight="1" x14ac:dyDescent="0.2">
      <c r="A21" s="132">
        <v>11</v>
      </c>
      <c r="B21" s="292" t="str">
        <f>VLOOKUP($N21,УЧАСТНИКИ!$A$1:$K$716,3,FALSE)</f>
        <v>ШАГИДОВ РАДИФ</v>
      </c>
      <c r="C21" s="135">
        <f t="shared" si="0"/>
        <v>61</v>
      </c>
      <c r="D21" s="135">
        <f>VLOOKUP($N21,УЧАСТНИКИ!$A$1:$K$716,4,FALSE)</f>
        <v>1995</v>
      </c>
      <c r="E21" s="135">
        <f>VLOOKUP($N21,УЧАСТНИКИ!$A$1:$K$716,8,FALSE)</f>
        <v>2</v>
      </c>
      <c r="F21" s="235" t="str">
        <f>VLOOKUP($N21,УЧАСТНИКИ!$A$1:$K$716,5,FALSE)</f>
        <v>КАЗАНЬ</v>
      </c>
      <c r="G21" s="235" t="e">
        <f>VLOOKUP($N21,УЧАСТНИКИ!#REF!,7,FALSE)</f>
        <v>#REF!</v>
      </c>
      <c r="H21" s="235" t="str">
        <f>VLOOKUP($N21,УЧАСТНИКИ!$A$1:$K$716,11,FALSE)</f>
        <v>КГАВМ</v>
      </c>
      <c r="I21" s="179" t="s">
        <v>623</v>
      </c>
      <c r="J21" s="137">
        <v>3</v>
      </c>
      <c r="K21" s="411" t="str">
        <f>VLOOKUP($N21,УЧАСТНИКИ!$A$1:$K$716,9,FALSE)</f>
        <v>Л</v>
      </c>
      <c r="L21" s="137"/>
      <c r="M21" s="300" t="str">
        <f>VLOOKUP($N21,УЧАСТНИКИ!$A$1:$K$716,10,FALSE)</f>
        <v>АБДУЛЛИН ГХ</v>
      </c>
      <c r="N21" s="192">
        <v>61</v>
      </c>
    </row>
    <row r="22" spans="1:14" ht="17.100000000000001" customHeight="1" x14ac:dyDescent="0.2">
      <c r="A22" s="132">
        <v>12</v>
      </c>
      <c r="B22" s="292" t="str">
        <f>VLOOKUP($N22,УЧАСТНИКИ!$A$1:$K$716,3,FALSE)</f>
        <v>КОНСТАНТИНОВ ОЛЕГ</v>
      </c>
      <c r="C22" s="135">
        <f t="shared" si="0"/>
        <v>3734</v>
      </c>
      <c r="D22" s="135">
        <f>VLOOKUP($N22,УЧАСТНИКИ!$A$1:$K$716,4,FALSE)</f>
        <v>2000</v>
      </c>
      <c r="E22" s="135">
        <f>VLOOKUP($N22,УЧАСТНИКИ!$A$1:$K$716,8,FALSE)</f>
        <v>2</v>
      </c>
      <c r="F22" s="235" t="str">
        <f>VLOOKUP($N22,УЧАСТНИКИ!$A$1:$K$716,5,FALSE)</f>
        <v>КАЗАНЬ</v>
      </c>
      <c r="G22" s="235" t="e">
        <f>VLOOKUP($N22,УЧАСТНИКИ!#REF!,7,FALSE)</f>
        <v>#REF!</v>
      </c>
      <c r="H22" s="235" t="str">
        <f>VLOOKUP($N22,УЧАСТНИКИ!$A$1:$K$716,11,FALSE)</f>
        <v>СДЮСШОР ЛА</v>
      </c>
      <c r="I22" s="179" t="s">
        <v>619</v>
      </c>
      <c r="J22" s="137">
        <v>3</v>
      </c>
      <c r="K22" s="411" t="str">
        <f>VLOOKUP($N22,УЧАСТНИКИ!$A$1:$K$716,9,FALSE)</f>
        <v>Л</v>
      </c>
      <c r="L22" s="137"/>
      <c r="M22" s="300" t="str">
        <f>VLOOKUP($N22,УЧАСТНИКИ!$A$1:$K$716,10,FALSE)</f>
        <v>ФАЙЗУЛЛИНА ГП</v>
      </c>
      <c r="N22" s="192">
        <v>3734</v>
      </c>
    </row>
    <row r="23" spans="1:14" ht="17.100000000000001" customHeight="1" x14ac:dyDescent="0.2">
      <c r="A23" s="132">
        <v>13</v>
      </c>
      <c r="B23" s="292" t="str">
        <f>VLOOKUP($N23,УЧАСТНИКИ!$A$1:$K$716,3,FALSE)</f>
        <v>УСТИМОВ ВЛАДИМИР</v>
      </c>
      <c r="C23" s="135">
        <f t="shared" si="0"/>
        <v>3883</v>
      </c>
      <c r="D23" s="135">
        <f>VLOOKUP($N23,УЧАСТНИКИ!$A$1:$K$716,4,FALSE)</f>
        <v>2002</v>
      </c>
      <c r="E23" s="135">
        <f>VLOOKUP($N23,УЧАСТНИКИ!$A$1:$K$716,8,FALSE)</f>
        <v>3</v>
      </c>
      <c r="F23" s="235" t="str">
        <f>VLOOKUP($N23,УЧАСТНИКИ!$A$1:$K$716,5,FALSE)</f>
        <v>ТЕТЮШИ</v>
      </c>
      <c r="G23" s="235" t="e">
        <f>VLOOKUP($N23,УЧАСТНИКИ!#REF!,7,FALSE)</f>
        <v>#REF!</v>
      </c>
      <c r="H23" s="235" t="str">
        <f>VLOOKUP($N23,УЧАСТНИКИ!$A$1:$K$716,11,FALSE)</f>
        <v>ДЮСШ</v>
      </c>
      <c r="I23" s="179" t="s">
        <v>602</v>
      </c>
      <c r="J23" s="137">
        <v>3</v>
      </c>
      <c r="K23" s="411" t="str">
        <f>VLOOKUP($N23,УЧАСТНИКИ!$A$1:$K$716,9,FALSE)</f>
        <v>Л</v>
      </c>
      <c r="L23" s="137"/>
      <c r="M23" s="300" t="str">
        <f>VLOOKUP($N23,УЧАСТНИКИ!$A$1:$K$716,10,FALSE)</f>
        <v>ГАБДРАХМАНОВ РР</v>
      </c>
      <c r="N23" s="192">
        <v>3883</v>
      </c>
    </row>
    <row r="24" spans="1:14" ht="17.100000000000001" customHeight="1" x14ac:dyDescent="0.2">
      <c r="A24" s="132">
        <v>14</v>
      </c>
      <c r="B24" s="292" t="str">
        <f>VLOOKUP($N24,УЧАСТНИКИ!$A$1:$K$716,3,FALSE)</f>
        <v>КРАЙНОВ ДЕНИС</v>
      </c>
      <c r="C24" s="135">
        <f t="shared" si="0"/>
        <v>69</v>
      </c>
      <c r="D24" s="135">
        <f>VLOOKUP($N24,УЧАСТНИКИ!$A$1:$K$716,4,FALSE)</f>
        <v>1997</v>
      </c>
      <c r="E24" s="135">
        <f>VLOOKUP($N24,УЧАСТНИКИ!$A$1:$K$716,8,FALSE)</f>
        <v>2</v>
      </c>
      <c r="F24" s="235" t="str">
        <f>VLOOKUP($N24,УЧАСТНИКИ!$A$1:$K$716,5,FALSE)</f>
        <v>КАЗАНЬ</v>
      </c>
      <c r="G24" s="235" t="e">
        <f>VLOOKUP($N24,УЧАСТНИКИ!#REF!,7,FALSE)</f>
        <v>#REF!</v>
      </c>
      <c r="H24" s="235" t="str">
        <f>VLOOKUP($N24,УЧАСТНИКИ!$A$1:$K$716,11,FALSE)</f>
        <v>ДЮСШ ОЛИМП</v>
      </c>
      <c r="I24" s="179" t="s">
        <v>611</v>
      </c>
      <c r="J24" s="137">
        <v>3</v>
      </c>
      <c r="K24" s="411" t="str">
        <f>VLOOKUP($N24,УЧАСТНИКИ!$A$1:$K$716,9,FALSE)</f>
        <v>Л</v>
      </c>
      <c r="L24" s="137"/>
      <c r="M24" s="300" t="str">
        <f>VLOOKUP($N24,УЧАСТНИКИ!$A$1:$K$716,10,FALSE)</f>
        <v>ПЕТРОВ АВ</v>
      </c>
      <c r="N24" s="196">
        <v>69</v>
      </c>
    </row>
    <row r="25" spans="1:14" ht="17.100000000000001" customHeight="1" x14ac:dyDescent="0.2">
      <c r="A25" s="132">
        <v>15</v>
      </c>
      <c r="B25" s="292" t="str">
        <f>VLOOKUP($N25,УЧАСТНИКИ!$A$1:$K$716,3,FALSE)</f>
        <v>НИГМАТУЛЛИН БУЛАТ</v>
      </c>
      <c r="C25" s="135">
        <f t="shared" si="0"/>
        <v>11</v>
      </c>
      <c r="D25" s="135">
        <f>VLOOKUP($N25,УЧАСТНИКИ!$A$1:$K$716,4,FALSE)</f>
        <v>1993</v>
      </c>
      <c r="E25" s="135">
        <f>VLOOKUP($N25,УЧАСТНИКИ!$A$1:$K$716,8,FALSE)</f>
        <v>2</v>
      </c>
      <c r="F25" s="235" t="str">
        <f>VLOOKUP($N25,УЧАСТНИКИ!$A$1:$K$716,5,FALSE)</f>
        <v>БАВЛЫ</v>
      </c>
      <c r="G25" s="235" t="e">
        <f>VLOOKUP($N25,УЧАСТНИКИ!#REF!,7,FALSE)</f>
        <v>#REF!</v>
      </c>
      <c r="H25" s="235" t="str">
        <f>VLOOKUP($N25,УЧАСТНИКИ!$A$1:$K$716,11,FALSE)</f>
        <v>ДЮСШ №2</v>
      </c>
      <c r="I25" s="179" t="s">
        <v>605</v>
      </c>
      <c r="J25" s="137">
        <v>3</v>
      </c>
      <c r="K25" s="411">
        <f>VLOOKUP($N25,УЧАСТНИКИ!$A$1:$K$716,9,FALSE)</f>
        <v>2</v>
      </c>
      <c r="L25" s="137">
        <v>0</v>
      </c>
      <c r="M25" s="300" t="str">
        <f>VLOOKUP($N25,УЧАСТНИКИ!$A$1:$K$716,10,FALSE)</f>
        <v>ТУХБАТУЛЛИНЫ ФФ ЭР</v>
      </c>
      <c r="N25" s="192">
        <v>11</v>
      </c>
    </row>
    <row r="26" spans="1:14" ht="17.100000000000001" customHeight="1" x14ac:dyDescent="0.2">
      <c r="A26" s="132">
        <v>16</v>
      </c>
      <c r="B26" s="292" t="str">
        <f>VLOOKUP($N26,УЧАСТНИКИ!$A$1:$K$716,3,FALSE)</f>
        <v>САФИУЛЛИН БУЛАТ</v>
      </c>
      <c r="C26" s="135">
        <f t="shared" si="0"/>
        <v>3739</v>
      </c>
      <c r="D26" s="135">
        <f>VLOOKUP($N26,УЧАСТНИКИ!$A$1:$K$716,4,FALSE)</f>
        <v>2000</v>
      </c>
      <c r="E26" s="135">
        <f>VLOOKUP($N26,УЧАСТНИКИ!$A$1:$K$716,8,FALSE)</f>
        <v>3</v>
      </c>
      <c r="F26" s="235" t="str">
        <f>VLOOKUP($N26,УЧАСТНИКИ!$A$1:$K$716,5,FALSE)</f>
        <v>КАЗАНЬ</v>
      </c>
      <c r="G26" s="235" t="e">
        <f>VLOOKUP($N26,УЧАСТНИКИ!#REF!,7,FALSE)</f>
        <v>#REF!</v>
      </c>
      <c r="H26" s="235" t="str">
        <f>VLOOKUP($N26,УЧАСТНИКИ!$A$1:$K$716,11,FALSE)</f>
        <v>СДЮСШОР ЛА</v>
      </c>
      <c r="I26" s="179" t="s">
        <v>607</v>
      </c>
      <c r="J26" s="137">
        <v>3</v>
      </c>
      <c r="K26" s="411" t="str">
        <f>VLOOKUP($N26,УЧАСТНИКИ!$A$1:$K$716,9,FALSE)</f>
        <v>Л</v>
      </c>
      <c r="L26" s="137"/>
      <c r="M26" s="300" t="str">
        <f>VLOOKUP($N26,УЧАСТНИКИ!$A$1:$K$716,10,FALSE)</f>
        <v>ФАЙЗУЛЛИНА ГП</v>
      </c>
      <c r="N26" s="192">
        <v>3739</v>
      </c>
    </row>
    <row r="27" spans="1:14" ht="17.100000000000001" customHeight="1" x14ac:dyDescent="0.2">
      <c r="A27" s="132">
        <v>17</v>
      </c>
      <c r="B27" s="292" t="str">
        <f>VLOOKUP($N27,УЧАСТНИКИ!$A$1:$K$716,3,FALSE)</f>
        <v>МАХМУТШИН ИРЕК</v>
      </c>
      <c r="C27" s="135">
        <f>N27</f>
        <v>3571</v>
      </c>
      <c r="D27" s="135">
        <f>VLOOKUP($N27,УЧАСТНИКИ!$A$1:$K$716,4,FALSE)</f>
        <v>1960</v>
      </c>
      <c r="E27" s="135" t="str">
        <f>VLOOKUP($N27,УЧАСТНИКИ!$A$1:$K$716,8,FALSE)</f>
        <v>КМС</v>
      </c>
      <c r="F27" s="235" t="str">
        <f>VLOOKUP($N27,УЧАСТНИКИ!$A$1:$K$716,5,FALSE)</f>
        <v>КАЗАНЬ</v>
      </c>
      <c r="G27" s="235" t="e">
        <f>VLOOKUP($N27,УЧАСТНИКИ!#REF!,7,FALSE)</f>
        <v>#REF!</v>
      </c>
      <c r="H27" s="235" t="str">
        <f>VLOOKUP($N27,УЧАСТНИКИ!$A$1:$K$716,11,FALSE)</f>
        <v>-</v>
      </c>
      <c r="I27" s="179" t="s">
        <v>603</v>
      </c>
      <c r="J27" s="137" t="s">
        <v>155</v>
      </c>
      <c r="K27" s="411" t="s">
        <v>158</v>
      </c>
      <c r="L27" s="137"/>
      <c r="M27" s="300" t="str">
        <f>VLOOKUP($N27,УЧАСТНИКИ!$A$1:$K$716,10,FALSE)</f>
        <v>-</v>
      </c>
      <c r="N27" s="192">
        <v>3571</v>
      </c>
    </row>
    <row r="28" spans="1:14" ht="17.100000000000001" customHeight="1" x14ac:dyDescent="0.2">
      <c r="A28" s="132"/>
      <c r="B28" s="292" t="str">
        <f>VLOOKUP($N28,УЧАСТНИКИ!$A$1:$K$716,3,FALSE)</f>
        <v>ЗИЯНГИРОВ АЙДАР</v>
      </c>
      <c r="C28" s="135">
        <f t="shared" si="0"/>
        <v>16</v>
      </c>
      <c r="D28" s="135">
        <f>VLOOKUP($N28,УЧАСТНИКИ!$A$1:$K$716,4,FALSE)</f>
        <v>1997</v>
      </c>
      <c r="E28" s="135" t="str">
        <f>VLOOKUP($N28,УЧАСТНИКИ!$A$1:$K$716,8,FALSE)</f>
        <v>КМС</v>
      </c>
      <c r="F28" s="235" t="str">
        <f>VLOOKUP($N28,УЧАСТНИКИ!$A$1:$K$716,5,FALSE)</f>
        <v>БАВЛЫ</v>
      </c>
      <c r="G28" s="235" t="e">
        <f>VLOOKUP($N28,УЧАСТНИКИ!#REF!,7,FALSE)</f>
        <v>#REF!</v>
      </c>
      <c r="H28" s="235" t="str">
        <f>VLOOKUP($N28,УЧАСТНИКИ!$A$1:$K$716,11,FALSE)</f>
        <v>ДЮСШ №1</v>
      </c>
      <c r="I28" s="179" t="s">
        <v>177</v>
      </c>
      <c r="J28" s="137"/>
      <c r="K28" s="411">
        <f>VLOOKUP($N28,УЧАСТНИКИ!$A$1:$K$716,9,FALSE)</f>
        <v>2</v>
      </c>
      <c r="L28" s="137">
        <v>0</v>
      </c>
      <c r="M28" s="300" t="str">
        <f>VLOOKUP($N28,УЧАСТНИКИ!$A$1:$K$716,10,FALSE)</f>
        <v>ФАХРИЕВ ММ</v>
      </c>
      <c r="N28" s="192">
        <v>16</v>
      </c>
    </row>
    <row r="29" spans="1:14" ht="17.100000000000001" customHeight="1" x14ac:dyDescent="0.2">
      <c r="A29" s="132" t="s">
        <v>70</v>
      </c>
      <c r="B29" s="292" t="str">
        <f>VLOOKUP($N29,УЧАСТНИКИ!$A$1:$K$716,3,FALSE)</f>
        <v>ХВАТКОВ СЕРГЕЙ</v>
      </c>
      <c r="C29" s="135">
        <f>N29</f>
        <v>17</v>
      </c>
      <c r="D29" s="135">
        <f>VLOOKUP($N29,УЧАСТНИКИ!$A$1:$K$716,4,FALSE)</f>
        <v>1992</v>
      </c>
      <c r="E29" s="135" t="str">
        <f>VLOOKUP($N29,УЧАСТНИКИ!$A$1:$K$716,8,FALSE)</f>
        <v>КМС</v>
      </c>
      <c r="F29" s="235" t="str">
        <f>VLOOKUP($N29,УЧАСТНИКИ!$A$1:$K$716,5,FALSE)</f>
        <v>УЛЬЯНОВСК</v>
      </c>
      <c r="G29" s="235" t="e">
        <f>VLOOKUP($N29,УЧАСТНИКИ!#REF!,7,FALSE)</f>
        <v>#REF!</v>
      </c>
      <c r="H29" s="235" t="str">
        <f>VLOOKUP($N29,УЧАСТНИКИ!$A$1:$K$716,11,FALSE)</f>
        <v>-</v>
      </c>
      <c r="I29" s="179" t="s">
        <v>618</v>
      </c>
      <c r="J29" s="137" t="s">
        <v>68</v>
      </c>
      <c r="K29" s="411" t="str">
        <f>VLOOKUP($N29,УЧАСТНИКИ!$A$1:$K$716,9,FALSE)</f>
        <v>ВК</v>
      </c>
      <c r="L29" s="137" t="s">
        <v>63</v>
      </c>
      <c r="M29" s="300" t="str">
        <f>VLOOKUP($N29,УЧАСТНИКИ!$A$1:$K$716,10,FALSE)</f>
        <v>-</v>
      </c>
      <c r="N29" s="196">
        <v>17</v>
      </c>
    </row>
    <row r="30" spans="1:14" ht="17.100000000000001" customHeight="1" x14ac:dyDescent="0.2">
      <c r="A30" s="132" t="s">
        <v>70</v>
      </c>
      <c r="B30" s="292" t="str">
        <f>VLOOKUP($N30,УЧАСТНИКИ!$A$1:$K$716,3,FALSE)</f>
        <v>ДОРМИДОНТОВ АЛЕКСАНДР</v>
      </c>
      <c r="C30" s="135">
        <f>N30</f>
        <v>3787</v>
      </c>
      <c r="D30" s="135" t="str">
        <f>VLOOKUP($N30,УЧАСТНИКИ!$A$1:$K$716,4,FALSE)</f>
        <v>1996ВК</v>
      </c>
      <c r="E30" s="135" t="str">
        <f>VLOOKUP($N30,УЧАСТНИКИ!$A$1:$K$716,8,FALSE)</f>
        <v>КМС</v>
      </c>
      <c r="F30" s="235" t="str">
        <f>VLOOKUP($N30,УЧАСТНИКИ!$A$1:$K$716,5,FALSE)</f>
        <v>ЧУВАШСКАЯ РЕСП</v>
      </c>
      <c r="G30" s="235" t="e">
        <f>VLOOKUP($N30,УЧАСТНИКИ!#REF!,7,FALSE)</f>
        <v>#REF!</v>
      </c>
      <c r="H30" s="235" t="str">
        <f>VLOOKUP($N30,УЧАСТНИКИ!$A$1:$K$716,11,FALSE)</f>
        <v>МБУ, САШ</v>
      </c>
      <c r="I30" s="179" t="s">
        <v>624</v>
      </c>
      <c r="J30" s="137">
        <v>1</v>
      </c>
      <c r="K30" s="411" t="str">
        <f>VLOOKUP($N30,УЧАСТНИКИ!$A$1:$K$716,9,FALSE)</f>
        <v>ВК</v>
      </c>
      <c r="L30" s="137"/>
      <c r="M30" s="300" t="str">
        <f>VLOOKUP($N30,УЧАСТНИКИ!$A$1:$K$716,10,FALSE)</f>
        <v>ДРУГОВ Р</v>
      </c>
      <c r="N30" s="192">
        <v>3787</v>
      </c>
    </row>
    <row r="31" spans="1:14" ht="17.100000000000001" customHeight="1" x14ac:dyDescent="0.2">
      <c r="A31" s="132" t="s">
        <v>70</v>
      </c>
      <c r="B31" s="292" t="str">
        <f>VLOOKUP($N31,УЧАСТНИКИ!$A$1:$K$716,3,FALSE)</f>
        <v>БАЖАЙКИН МИХАИЛ</v>
      </c>
      <c r="C31" s="135">
        <f>N31</f>
        <v>3786</v>
      </c>
      <c r="D31" s="135" t="str">
        <f>VLOOKUP($N31,УЧАСТНИКИ!$A$1:$K$716,4,FALSE)</f>
        <v>1996ВК</v>
      </c>
      <c r="E31" s="135" t="str">
        <f>VLOOKUP($N31,УЧАСТНИКИ!$A$1:$K$716,8,FALSE)</f>
        <v>КМС</v>
      </c>
      <c r="F31" s="235" t="str">
        <f>VLOOKUP($N31,УЧАСТНИКИ!$A$1:$K$716,5,FALSE)</f>
        <v>ЧУВАШСКАЯ РЕСП</v>
      </c>
      <c r="G31" s="235" t="e">
        <f>VLOOKUP($N31,УЧАСТНИКИ!#REF!,7,FALSE)</f>
        <v>#REF!</v>
      </c>
      <c r="H31" s="235" t="str">
        <f>VLOOKUP($N31,УЧАСТНИКИ!$A$1:$K$716,11,FALSE)</f>
        <v>МБУ, САШ</v>
      </c>
      <c r="I31" s="179" t="s">
        <v>621</v>
      </c>
      <c r="J31" s="137">
        <v>2</v>
      </c>
      <c r="K31" s="411" t="str">
        <f>VLOOKUP($N31,УЧАСТНИКИ!$A$1:$K$716,9,FALSE)</f>
        <v>ВК</v>
      </c>
      <c r="L31" s="137"/>
      <c r="M31" s="300" t="str">
        <f>VLOOKUP($N31,УЧАСТНИКИ!$A$1:$K$716,10,FALSE)</f>
        <v>ДРУГОВ Р</v>
      </c>
      <c r="N31" s="192">
        <v>3786</v>
      </c>
    </row>
    <row r="32" spans="1:14" ht="17.100000000000001" customHeight="1" x14ac:dyDescent="0.2">
      <c r="A32" s="132" t="s">
        <v>70</v>
      </c>
      <c r="B32" s="292" t="str">
        <f>VLOOKUP($N32,УЧАСТНИКИ!$A$1:$K$716,3,FALSE)</f>
        <v>ЕВГРАФОВ СВЯТОСЛАВ</v>
      </c>
      <c r="C32" s="135">
        <f>N32</f>
        <v>3789</v>
      </c>
      <c r="D32" s="135" t="str">
        <f>VLOOKUP($N32,УЧАСТНИКИ!$A$1:$K$716,4,FALSE)</f>
        <v>1991ВК</v>
      </c>
      <c r="E32" s="135" t="str">
        <f>VLOOKUP($N32,УЧАСТНИКИ!$A$1:$K$716,8,FALSE)</f>
        <v>КМС</v>
      </c>
      <c r="F32" s="235" t="str">
        <f>VLOOKUP($N32,УЧАСТНИКИ!$A$1:$K$716,5,FALSE)</f>
        <v>ЧУВАШСКАЯ РЕСП</v>
      </c>
      <c r="G32" s="235" t="e">
        <f>VLOOKUP($N32,УЧАСТНИКИ!#REF!,7,FALSE)</f>
        <v>#REF!</v>
      </c>
      <c r="H32" s="235" t="str">
        <f>VLOOKUP($N32,УЧАСТНИКИ!$A$1:$K$716,11,FALSE)</f>
        <v>МБУ, САШ</v>
      </c>
      <c r="I32" s="179" t="s">
        <v>616</v>
      </c>
      <c r="J32" s="137">
        <v>2</v>
      </c>
      <c r="K32" s="411" t="str">
        <f>VLOOKUP($N32,УЧАСТНИКИ!$A$1:$K$716,9,FALSE)</f>
        <v>ВК</v>
      </c>
      <c r="L32" s="137"/>
      <c r="M32" s="300" t="str">
        <f>VLOOKUP($N32,УЧАСТНИКИ!$A$1:$K$716,10,FALSE)</f>
        <v>ДРУГОВ Р</v>
      </c>
      <c r="N32" s="192">
        <v>3789</v>
      </c>
    </row>
    <row r="33" spans="1:14" ht="17.100000000000001" customHeight="1" x14ac:dyDescent="0.2">
      <c r="A33" s="132" t="s">
        <v>70</v>
      </c>
      <c r="B33" s="292" t="str">
        <f>VLOOKUP($N33,УЧАСТНИКИ!$A$1:$K$716,3,FALSE)</f>
        <v>ТРИБОЙ РОМАН</v>
      </c>
      <c r="C33" s="135">
        <f>N33</f>
        <v>3784</v>
      </c>
      <c r="D33" s="135" t="str">
        <f>VLOOKUP($N33,УЧАСТНИКИ!$A$1:$K$716,4,FALSE)</f>
        <v>2001ВК</v>
      </c>
      <c r="E33" s="135">
        <f>VLOOKUP($N33,УЧАСТНИКИ!$A$1:$K$716,8,FALSE)</f>
        <v>2</v>
      </c>
      <c r="F33" s="235" t="str">
        <f>VLOOKUP($N33,УЧАСТНИКИ!$A$1:$K$716,5,FALSE)</f>
        <v>ЧУВАШСКАЯ РЕСП</v>
      </c>
      <c r="G33" s="235" t="e">
        <f>VLOOKUP($N33,УЧАСТНИКИ!#REF!,7,FALSE)</f>
        <v>#REF!</v>
      </c>
      <c r="H33" s="235" t="str">
        <f>VLOOKUP($N33,УЧАСТНИКИ!$A$1:$K$716,11,FALSE)</f>
        <v>АУ СШОР 3</v>
      </c>
      <c r="I33" s="179" t="s">
        <v>610</v>
      </c>
      <c r="J33" s="137">
        <v>2</v>
      </c>
      <c r="K33" s="411" t="str">
        <f>VLOOKUP($N33,УЧАСТНИКИ!$A$1:$K$716,9,FALSE)</f>
        <v>ВК</v>
      </c>
      <c r="L33" s="137"/>
      <c r="M33" s="300" t="str">
        <f>VLOOKUP($N33,УЧАСТНИКИ!$A$1:$K$716,10,FALSE)</f>
        <v>МАКСИМОВА ОА</v>
      </c>
      <c r="N33" s="192">
        <v>3784</v>
      </c>
    </row>
    <row r="34" spans="1:14" ht="17.100000000000001" customHeight="1" x14ac:dyDescent="0.2">
      <c r="A34" s="132" t="s">
        <v>70</v>
      </c>
      <c r="B34" s="292" t="str">
        <f>VLOOKUP($N34,УЧАСТНИКИ!$A$1:$K$716,3,FALSE)</f>
        <v>КОЛБЕНЕВ АЛЕКСАНДР</v>
      </c>
      <c r="C34" s="135">
        <f>N34</f>
        <v>3775</v>
      </c>
      <c r="D34" s="135" t="str">
        <f>VLOOKUP($N34,УЧАСТНИКИ!$A$1:$K$716,4,FALSE)</f>
        <v>2003/ВК</v>
      </c>
      <c r="E34" s="135">
        <f>VLOOKUP($N34,УЧАСТНИКИ!$A$1:$K$716,8,FALSE)</f>
        <v>3</v>
      </c>
      <c r="F34" s="235" t="str">
        <f>VLOOKUP($N34,УЧАСТНИКИ!$A$1:$K$716,5,FALSE)</f>
        <v>КАЗАНЬ</v>
      </c>
      <c r="G34" s="235" t="e">
        <f>VLOOKUP($N34,УЧАСТНИКИ!#REF!,7,FALSE)</f>
        <v>#REF!</v>
      </c>
      <c r="H34" s="235" t="str">
        <f>VLOOKUP($N34,УЧАСТНИКИ!$A$1:$K$716,11,FALSE)</f>
        <v>КДЮСШ АВИАТОР</v>
      </c>
      <c r="I34" s="179" t="s">
        <v>606</v>
      </c>
      <c r="J34" s="137" t="s">
        <v>69</v>
      </c>
      <c r="K34" s="411" t="str">
        <f>VLOOKUP($N34,УЧАСТНИКИ!$A$1:$K$716,9,FALSE)</f>
        <v>ВК</v>
      </c>
      <c r="L34" s="137"/>
      <c r="M34" s="300" t="str">
        <f>VLOOKUP($N34,УЧАСТНИКИ!$A$1:$K$716,10,FALSE)</f>
        <v>ФАЙСХАНОВ РР</v>
      </c>
      <c r="N34" s="192">
        <v>3775</v>
      </c>
    </row>
    <row r="35" spans="1:14" ht="17.100000000000001" customHeight="1" x14ac:dyDescent="0.2">
      <c r="A35" s="132">
        <v>28</v>
      </c>
      <c r="B35" s="292" t="e">
        <f>VLOOKUP($N35,УЧАСТНИКИ!$A$1:$K$716,3,FALSE)</f>
        <v>#N/A</v>
      </c>
      <c r="C35" s="135">
        <f t="shared" si="0"/>
        <v>0</v>
      </c>
      <c r="D35" s="135" t="e">
        <f>VLOOKUP($N35,УЧАСТНИКИ!$A$1:$K$716,4,FALSE)</f>
        <v>#N/A</v>
      </c>
      <c r="E35" s="135" t="e">
        <f>VLOOKUP($N35,УЧАСТНИКИ!$A$1:$K$716,8,FALSE)</f>
        <v>#N/A</v>
      </c>
      <c r="F35" s="235" t="e">
        <f>VLOOKUP($N35,УЧАСТНИКИ!$A$1:$K$716,5,FALSE)</f>
        <v>#N/A</v>
      </c>
      <c r="G35" s="235" t="e">
        <f>VLOOKUP($N35,УЧАСТНИКИ!#REF!,7,FALSE)</f>
        <v>#REF!</v>
      </c>
      <c r="H35" s="235" t="e">
        <f>VLOOKUP($N35,УЧАСТНИКИ!$A$1:$K$716,11,FALSE)</f>
        <v>#N/A</v>
      </c>
      <c r="I35" s="180"/>
      <c r="J35" s="137"/>
      <c r="K35" s="411" t="e">
        <f>VLOOKUP($N35,УЧАСТНИКИ!$A$1:$K$716,9,FALSE)</f>
        <v>#N/A</v>
      </c>
      <c r="L35" s="137"/>
      <c r="M35" s="300" t="e">
        <f>VLOOKUP($N35,УЧАСТНИКИ!$A$1:$K$716,10,FALSE)</f>
        <v>#N/A</v>
      </c>
      <c r="N35" s="196"/>
    </row>
    <row r="36" spans="1:14" ht="17.100000000000001" customHeight="1" x14ac:dyDescent="0.2">
      <c r="A36" s="132">
        <v>29</v>
      </c>
      <c r="B36" s="292" t="e">
        <f>VLOOKUP($N36,УЧАСТНИКИ!$A$1:$K$716,3,FALSE)</f>
        <v>#N/A</v>
      </c>
      <c r="C36" s="135">
        <f t="shared" si="0"/>
        <v>0</v>
      </c>
      <c r="D36" s="135" t="e">
        <f>VLOOKUP($N36,УЧАСТНИКИ!$A$1:$K$716,4,FALSE)</f>
        <v>#N/A</v>
      </c>
      <c r="E36" s="135" t="e">
        <f>VLOOKUP($N36,УЧАСТНИКИ!$A$1:$K$716,8,FALSE)</f>
        <v>#N/A</v>
      </c>
      <c r="F36" s="235" t="e">
        <f>VLOOKUP($N36,УЧАСТНИКИ!$A$1:$K$716,5,FALSE)</f>
        <v>#N/A</v>
      </c>
      <c r="G36" s="235" t="e">
        <f>VLOOKUP($N36,УЧАСТНИКИ!#REF!,7,FALSE)</f>
        <v>#REF!</v>
      </c>
      <c r="H36" s="235" t="e">
        <f>VLOOKUP($N36,УЧАСТНИКИ!$A$1:$K$716,11,FALSE)</f>
        <v>#N/A</v>
      </c>
      <c r="I36" s="180"/>
      <c r="J36" s="137"/>
      <c r="K36" s="411" t="e">
        <f>VLOOKUP($N36,УЧАСТНИКИ!$A$1:$K$716,9,FALSE)</f>
        <v>#N/A</v>
      </c>
      <c r="L36" s="137"/>
      <c r="M36" s="300" t="e">
        <f>VLOOKUP($N36,УЧАСТНИКИ!$A$1:$K$716,10,FALSE)</f>
        <v>#N/A</v>
      </c>
      <c r="N36" s="192"/>
    </row>
    <row r="37" spans="1:14" ht="17.100000000000001" customHeight="1" x14ac:dyDescent="0.2">
      <c r="A37" s="132">
        <v>30</v>
      </c>
      <c r="B37" s="292" t="e">
        <f>VLOOKUP($N37,УЧАСТНИКИ!$A$1:$K$716,3,FALSE)</f>
        <v>#N/A</v>
      </c>
      <c r="C37" s="135">
        <f t="shared" si="0"/>
        <v>0</v>
      </c>
      <c r="D37" s="135" t="e">
        <f>VLOOKUP($N37,УЧАСТНИКИ!$A$1:$K$716,4,FALSE)</f>
        <v>#N/A</v>
      </c>
      <c r="E37" s="135" t="e">
        <f>VLOOKUP($N37,УЧАСТНИКИ!$A$1:$K$716,8,FALSE)</f>
        <v>#N/A</v>
      </c>
      <c r="F37" s="235" t="e">
        <f>VLOOKUP($N37,УЧАСТНИКИ!$A$1:$K$716,5,FALSE)</f>
        <v>#N/A</v>
      </c>
      <c r="G37" s="235" t="e">
        <f>VLOOKUP($N37,УЧАСТНИКИ!#REF!,7,FALSE)</f>
        <v>#REF!</v>
      </c>
      <c r="H37" s="235" t="e">
        <f>VLOOKUP($N37,УЧАСТНИКИ!$A$1:$K$716,11,FALSE)</f>
        <v>#N/A</v>
      </c>
      <c r="I37" s="180"/>
      <c r="J37" s="137"/>
      <c r="K37" s="411" t="e">
        <f>VLOOKUP($N37,УЧАСТНИКИ!$A$1:$K$716,9,FALSE)</f>
        <v>#N/A</v>
      </c>
      <c r="L37" s="137"/>
      <c r="M37" s="300" t="e">
        <f>VLOOKUP($N37,УЧАСТНИКИ!$A$1:$K$716,10,FALSE)</f>
        <v>#N/A</v>
      </c>
      <c r="N37" s="192"/>
    </row>
    <row r="38" spans="1:14" s="97" customFormat="1" ht="17.100000000000001" customHeight="1" x14ac:dyDescent="0.2">
      <c r="A38" s="132">
        <v>31</v>
      </c>
      <c r="B38" s="334" t="e">
        <f>VLOOKUP($N38,УЧАСТНИКИ!$A$1:$K$716,3,FALSE)</f>
        <v>#N/A</v>
      </c>
      <c r="C38" s="335">
        <f>N38</f>
        <v>0</v>
      </c>
      <c r="D38" s="335" t="e">
        <f>VLOOKUP($N38,УЧАСТНИКИ!$A$1:$K$716,4,FALSE)</f>
        <v>#N/A</v>
      </c>
      <c r="E38" s="335" t="e">
        <f>VLOOKUP($N38,УЧАСТНИКИ!$A$1:$K$716,8,FALSE)</f>
        <v>#N/A</v>
      </c>
      <c r="F38" s="336" t="e">
        <f>VLOOKUP($N38,УЧАСТНИКИ!$A$1:$K$716,5,FALSE)</f>
        <v>#N/A</v>
      </c>
      <c r="G38" s="336" t="e">
        <f>VLOOKUP($N38,УЧАСТНИКИ!#REF!,7,FALSE)</f>
        <v>#REF!</v>
      </c>
      <c r="H38" s="336" t="e">
        <f>VLOOKUP($N38,УЧАСТНИКИ!$A$1:$K$716,11,FALSE)</f>
        <v>#N/A</v>
      </c>
      <c r="I38" s="180"/>
      <c r="J38" s="137"/>
      <c r="K38" s="411" t="e">
        <f>VLOOKUP($N38,УЧАСТНИКИ!$A$1:$K$716,9,FALSE)</f>
        <v>#N/A</v>
      </c>
      <c r="L38" s="137"/>
      <c r="M38" s="337" t="e">
        <f>VLOOKUP($N38,УЧАСТНИКИ!$A$1:$K$716,10,FALSE)</f>
        <v>#N/A</v>
      </c>
      <c r="N38" s="192"/>
    </row>
    <row r="39" spans="1:14" ht="17.100000000000001" customHeight="1" x14ac:dyDescent="0.2">
      <c r="A39" s="132">
        <v>32</v>
      </c>
      <c r="B39" s="292" t="e">
        <f>VLOOKUP($N39,УЧАСТНИКИ!$A$1:$K$716,3,FALSE)</f>
        <v>#N/A</v>
      </c>
      <c r="C39" s="135">
        <f t="shared" si="0"/>
        <v>0</v>
      </c>
      <c r="D39" s="135" t="e">
        <f>VLOOKUP($N39,УЧАСТНИКИ!$A$1:$K$716,4,FALSE)</f>
        <v>#N/A</v>
      </c>
      <c r="E39" s="135" t="e">
        <f>VLOOKUP($N39,УЧАСТНИКИ!$A$1:$K$716,8,FALSE)</f>
        <v>#N/A</v>
      </c>
      <c r="F39" s="235" t="e">
        <f>VLOOKUP($N39,УЧАСТНИКИ!$A$1:$K$716,5,FALSE)</f>
        <v>#N/A</v>
      </c>
      <c r="G39" s="235" t="e">
        <f>VLOOKUP($N39,УЧАСТНИКИ!#REF!,7,FALSE)</f>
        <v>#REF!</v>
      </c>
      <c r="H39" s="235" t="e">
        <f>VLOOKUP($N39,УЧАСТНИКИ!$A$1:$K$716,11,FALSE)</f>
        <v>#N/A</v>
      </c>
      <c r="I39" s="180"/>
      <c r="J39" s="137"/>
      <c r="K39" s="411" t="e">
        <f>VLOOKUP($N39,УЧАСТНИКИ!$A$1:$K$716,9,FALSE)</f>
        <v>#N/A</v>
      </c>
      <c r="L39" s="137"/>
      <c r="M39" s="300" t="e">
        <f>VLOOKUP($N39,УЧАСТНИКИ!$A$1:$K$716,10,FALSE)</f>
        <v>#N/A</v>
      </c>
      <c r="N39" s="192"/>
    </row>
    <row r="40" spans="1:14" ht="17.100000000000001" customHeight="1" x14ac:dyDescent="0.2">
      <c r="A40" s="132">
        <v>33</v>
      </c>
      <c r="B40" s="292" t="e">
        <f>VLOOKUP($N40,УЧАСТНИКИ!$A$1:$K$716,3,FALSE)</f>
        <v>#N/A</v>
      </c>
      <c r="C40" s="135">
        <f t="shared" si="0"/>
        <v>0</v>
      </c>
      <c r="D40" s="135" t="e">
        <f>VLOOKUP($N40,УЧАСТНИКИ!$A$1:$K$716,4,FALSE)</f>
        <v>#N/A</v>
      </c>
      <c r="E40" s="135" t="e">
        <f>VLOOKUP($N40,УЧАСТНИКИ!$A$1:$K$716,8,FALSE)</f>
        <v>#N/A</v>
      </c>
      <c r="F40" s="235" t="e">
        <f>VLOOKUP($N40,УЧАСТНИКИ!$A$1:$K$716,5,FALSE)</f>
        <v>#N/A</v>
      </c>
      <c r="G40" s="235" t="e">
        <f>VLOOKUP($N40,УЧАСТНИКИ!#REF!,7,FALSE)</f>
        <v>#REF!</v>
      </c>
      <c r="H40" s="235" t="e">
        <f>VLOOKUP($N40,УЧАСТНИКИ!$A$1:$K$716,11,FALSE)</f>
        <v>#N/A</v>
      </c>
      <c r="I40" s="180"/>
      <c r="J40" s="137"/>
      <c r="K40" s="411" t="e">
        <f>VLOOKUP($N40,УЧАСТНИКИ!$A$1:$K$716,9,FALSE)</f>
        <v>#N/A</v>
      </c>
      <c r="L40" s="137"/>
      <c r="M40" s="300" t="e">
        <f>VLOOKUP($N40,УЧАСТНИКИ!$A$1:$K$716,10,FALSE)</f>
        <v>#N/A</v>
      </c>
      <c r="N40" s="196"/>
    </row>
    <row r="41" spans="1:14" ht="17.100000000000001" customHeight="1" x14ac:dyDescent="0.2">
      <c r="A41" s="132">
        <v>34</v>
      </c>
      <c r="B41" s="292" t="e">
        <f>VLOOKUP($N41,УЧАСТНИКИ!$A$1:$K$716,3,FALSE)</f>
        <v>#N/A</v>
      </c>
      <c r="C41" s="135">
        <f t="shared" si="0"/>
        <v>0</v>
      </c>
      <c r="D41" s="135" t="e">
        <f>VLOOKUP($N41,УЧАСТНИКИ!$A$1:$K$716,4,FALSE)</f>
        <v>#N/A</v>
      </c>
      <c r="E41" s="135" t="e">
        <f>VLOOKUP($N41,УЧАСТНИКИ!$A$1:$K$716,8,FALSE)</f>
        <v>#N/A</v>
      </c>
      <c r="F41" s="235" t="e">
        <f>VLOOKUP($N41,УЧАСТНИКИ!$A$1:$K$716,5,FALSE)</f>
        <v>#N/A</v>
      </c>
      <c r="G41" s="235" t="e">
        <f>VLOOKUP($N41,УЧАСТНИКИ!#REF!,7,FALSE)</f>
        <v>#REF!</v>
      </c>
      <c r="H41" s="235" t="e">
        <f>VLOOKUP($N41,УЧАСТНИКИ!$A$1:$K$716,11,FALSE)</f>
        <v>#N/A</v>
      </c>
      <c r="I41" s="180"/>
      <c r="J41" s="137"/>
      <c r="K41" s="411" t="e">
        <f>VLOOKUP($N41,УЧАСТНИКИ!$A$1:$K$716,9,FALSE)</f>
        <v>#N/A</v>
      </c>
      <c r="L41" s="137"/>
      <c r="M41" s="300" t="e">
        <f>VLOOKUP($N41,УЧАСТНИКИ!$A$1:$K$716,10,FALSE)</f>
        <v>#N/A</v>
      </c>
      <c r="N41" s="192"/>
    </row>
    <row r="42" spans="1:14" ht="17.100000000000001" customHeight="1" x14ac:dyDescent="0.2">
      <c r="A42" s="132"/>
      <c r="B42" s="292" t="e">
        <f>VLOOKUP($N42,УЧАСТНИКИ!$A$1:$K$716,3,FALSE)</f>
        <v>#N/A</v>
      </c>
      <c r="C42" s="135">
        <f t="shared" si="0"/>
        <v>0</v>
      </c>
      <c r="D42" s="135" t="e">
        <f>VLOOKUP($N42,УЧАСТНИКИ!$A$1:$K$716,4,FALSE)</f>
        <v>#N/A</v>
      </c>
      <c r="E42" s="135" t="e">
        <f>VLOOKUP($N42,УЧАСТНИКИ!$A$1:$K$716,8,FALSE)</f>
        <v>#N/A</v>
      </c>
      <c r="F42" s="235" t="e">
        <f>VLOOKUP($N42,УЧАСТНИКИ!$A$1:$K$716,5,FALSE)</f>
        <v>#N/A</v>
      </c>
      <c r="G42" s="235" t="e">
        <f>VLOOKUP($N42,УЧАСТНИКИ!#REF!,7,FALSE)</f>
        <v>#REF!</v>
      </c>
      <c r="H42" s="235" t="e">
        <f>VLOOKUP($N42,УЧАСТНИКИ!$A$1:$K$716,11,FALSE)</f>
        <v>#N/A</v>
      </c>
      <c r="I42" s="180"/>
      <c r="J42" s="137"/>
      <c r="K42" s="411" t="e">
        <f>VLOOKUP($N42,УЧАСТНИКИ!$A$1:$K$716,9,FALSE)</f>
        <v>#N/A</v>
      </c>
      <c r="L42" s="137"/>
      <c r="M42" s="300" t="e">
        <f>VLOOKUP($N42,УЧАСТНИКИ!$A$1:$K$716,10,FALSE)</f>
        <v>#N/A</v>
      </c>
      <c r="N42" s="192"/>
    </row>
    <row r="43" spans="1:14" ht="17.100000000000001" customHeight="1" x14ac:dyDescent="0.2">
      <c r="A43" s="132"/>
      <c r="B43" s="292" t="e">
        <f>VLOOKUP($N43,УЧАСТНИКИ!$A$1:$K$716,3,FALSE)</f>
        <v>#N/A</v>
      </c>
      <c r="C43" s="135">
        <f t="shared" si="0"/>
        <v>0</v>
      </c>
      <c r="D43" s="135" t="e">
        <f>VLOOKUP($N43,УЧАСТНИКИ!$A$1:$K$716,4,FALSE)</f>
        <v>#N/A</v>
      </c>
      <c r="E43" s="135" t="e">
        <f>VLOOKUP($N43,УЧАСТНИКИ!$A$1:$K$716,8,FALSE)</f>
        <v>#N/A</v>
      </c>
      <c r="F43" s="235" t="e">
        <f>VLOOKUP($N43,УЧАСТНИКИ!$A$1:$K$716,5,FALSE)</f>
        <v>#N/A</v>
      </c>
      <c r="G43" s="235" t="e">
        <f>VLOOKUP($N43,УЧАСТНИКИ!#REF!,7,FALSE)</f>
        <v>#REF!</v>
      </c>
      <c r="H43" s="235" t="e">
        <f>VLOOKUP($N43,УЧАСТНИКИ!$A$1:$K$716,11,FALSE)</f>
        <v>#N/A</v>
      </c>
      <c r="I43" s="180"/>
      <c r="J43" s="137"/>
      <c r="K43" s="411" t="e">
        <f>VLOOKUP($N43,УЧАСТНИКИ!$A$1:$K$716,9,FALSE)</f>
        <v>#N/A</v>
      </c>
      <c r="L43" s="137"/>
      <c r="M43" s="300" t="e">
        <f>VLOOKUP($N43,УЧАСТНИКИ!$A$1:$K$716,10,FALSE)</f>
        <v>#N/A</v>
      </c>
      <c r="N43" s="192"/>
    </row>
    <row r="44" spans="1:14" ht="17.100000000000001" customHeight="1" x14ac:dyDescent="0.2">
      <c r="A44" s="132"/>
      <c r="B44" s="292" t="e">
        <f>VLOOKUP($N44,УЧАСТНИКИ!$A$1:$K$716,3,FALSE)</f>
        <v>#N/A</v>
      </c>
      <c r="C44" s="135">
        <f t="shared" si="0"/>
        <v>0</v>
      </c>
      <c r="D44" s="135" t="e">
        <f>VLOOKUP($N44,УЧАСТНИКИ!$A$1:$K$716,4,FALSE)</f>
        <v>#N/A</v>
      </c>
      <c r="E44" s="135" t="e">
        <f>VLOOKUP($N44,УЧАСТНИКИ!$A$1:$K$716,8,FALSE)</f>
        <v>#N/A</v>
      </c>
      <c r="F44" s="235" t="e">
        <f>VLOOKUP($N44,УЧАСТНИКИ!$A$1:$K$716,5,FALSE)</f>
        <v>#N/A</v>
      </c>
      <c r="G44" s="235" t="e">
        <f>VLOOKUP($N44,УЧАСТНИКИ!#REF!,7,FALSE)</f>
        <v>#REF!</v>
      </c>
      <c r="H44" s="235" t="e">
        <f>VLOOKUP($N44,УЧАСТНИКИ!$A$1:$K$716,11,FALSE)</f>
        <v>#N/A</v>
      </c>
      <c r="I44" s="180"/>
      <c r="J44" s="137"/>
      <c r="K44" s="411" t="e">
        <f>VLOOKUP($N44,УЧАСТНИКИ!$A$1:$K$716,9,FALSE)</f>
        <v>#N/A</v>
      </c>
      <c r="L44" s="137"/>
      <c r="M44" s="300" t="e">
        <f>VLOOKUP($N44,УЧАСТНИКИ!$A$1:$K$716,10,FALSE)</f>
        <v>#N/A</v>
      </c>
      <c r="N44" s="192"/>
    </row>
  </sheetData>
  <sortState ref="B51:N66">
    <sortCondition ref="I51:I66"/>
  </sortState>
  <mergeCells count="8">
    <mergeCell ref="B10:D10"/>
    <mergeCell ref="A4:M4"/>
    <mergeCell ref="G7:H7"/>
    <mergeCell ref="A1:M1"/>
    <mergeCell ref="A2:M2"/>
    <mergeCell ref="A3:M3"/>
    <mergeCell ref="A6:M6"/>
    <mergeCell ref="A7:B7"/>
  </mergeCells>
  <phoneticPr fontId="1" type="noConversion"/>
  <pageMargins left="0.39370078740157483" right="0.39370078740157483" top="0.47244094488188981" bottom="0.19685039370078741" header="0.31496062992125984" footer="0.51181102362204722"/>
  <pageSetup paperSize="9" scale="90" fitToHeight="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M244"/>
  <sheetViews>
    <sheetView view="pageBreakPreview" zoomScaleNormal="100" zoomScaleSheetLayoutView="100" workbookViewId="0">
      <selection activeCell="F15" sqref="F15:F19"/>
    </sheetView>
  </sheetViews>
  <sheetFormatPr defaultRowHeight="12.75" x14ac:dyDescent="0.2"/>
  <cols>
    <col min="1" max="1" width="4" style="6" customWidth="1"/>
    <col min="2" max="2" width="26.7109375" style="6" customWidth="1"/>
    <col min="3" max="3" width="7.7109375" style="6" bestFit="1" customWidth="1"/>
    <col min="4" max="4" width="19" style="85" bestFit="1" customWidth="1"/>
    <col min="5" max="5" width="18.42578125" style="85" customWidth="1"/>
    <col min="6" max="6" width="7.42578125" style="6" bestFit="1" customWidth="1"/>
    <col min="7" max="7" width="8.7109375" style="6" customWidth="1"/>
    <col min="8" max="8" width="11.140625" style="6" customWidth="1"/>
    <col min="9" max="9" width="10.42578125" style="6" hidden="1" customWidth="1"/>
    <col min="10" max="10" width="8" style="6" customWidth="1"/>
    <col min="11" max="16384" width="9.140625" style="6"/>
  </cols>
  <sheetData>
    <row r="1" spans="1:13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244"/>
      <c r="L1" s="244"/>
      <c r="M1" s="244"/>
    </row>
    <row r="2" spans="1:13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244"/>
      <c r="L2" s="244"/>
      <c r="M2" s="244"/>
    </row>
    <row r="3" spans="1:13" ht="37.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197"/>
      <c r="J3" s="197"/>
      <c r="K3" s="244"/>
      <c r="L3" s="244"/>
      <c r="M3" s="244"/>
    </row>
    <row r="4" spans="1:13" x14ac:dyDescent="0.2">
      <c r="A4" s="437"/>
      <c r="B4" s="437"/>
      <c r="C4" s="4"/>
      <c r="D4" s="154"/>
      <c r="E4" s="154"/>
      <c r="I4" s="7"/>
      <c r="J4" s="4"/>
    </row>
    <row r="5" spans="1:13" ht="18" x14ac:dyDescent="0.25">
      <c r="A5" s="442" t="s">
        <v>418</v>
      </c>
      <c r="B5" s="442"/>
      <c r="C5" s="4"/>
      <c r="E5" s="493" t="s">
        <v>579</v>
      </c>
      <c r="J5" s="38" t="str">
        <f>d_2</f>
        <v>07 ИЮЛЯ 2017г.</v>
      </c>
    </row>
    <row r="6" spans="1:13" ht="14.25" customHeight="1" x14ac:dyDescent="0.25">
      <c r="A6" s="449"/>
      <c r="B6" s="449"/>
      <c r="C6" s="449"/>
      <c r="D6" s="449"/>
      <c r="E6" s="156"/>
      <c r="G6" s="10"/>
      <c r="J6" s="43" t="str">
        <f>d_5</f>
        <v>г. Казань, Футбольно-легкоатлетический манеж</v>
      </c>
    </row>
    <row r="7" spans="1:13" ht="18" x14ac:dyDescent="0.2">
      <c r="A7" s="27" t="s">
        <v>38</v>
      </c>
      <c r="B7" s="27" t="s">
        <v>39</v>
      </c>
      <c r="C7" s="27" t="s">
        <v>37</v>
      </c>
      <c r="D7" s="157" t="s">
        <v>104</v>
      </c>
      <c r="E7" s="157" t="s">
        <v>105</v>
      </c>
      <c r="F7" s="27" t="s">
        <v>16</v>
      </c>
      <c r="G7" s="27" t="s">
        <v>59</v>
      </c>
      <c r="H7" s="27" t="s">
        <v>10</v>
      </c>
      <c r="I7" s="27" t="s">
        <v>28</v>
      </c>
      <c r="J7" s="27" t="s">
        <v>41</v>
      </c>
    </row>
    <row r="8" spans="1:13" ht="18.75" customHeight="1" x14ac:dyDescent="0.2">
      <c r="A8" s="39"/>
      <c r="B8" s="438" t="str">
        <f>Name_8</f>
        <v>МУЖЧИНЫ 2001г.р. и старше</v>
      </c>
      <c r="C8" s="438"/>
      <c r="D8" s="245"/>
      <c r="E8" s="245"/>
      <c r="F8" s="40"/>
      <c r="G8" s="40"/>
      <c r="H8" s="40"/>
      <c r="I8" s="40"/>
      <c r="J8" s="41"/>
    </row>
    <row r="9" spans="1:13" ht="20.100000000000001" customHeight="1" x14ac:dyDescent="0.2">
      <c r="A9" s="28"/>
      <c r="B9" s="31" t="s">
        <v>24</v>
      </c>
      <c r="C9" s="29"/>
      <c r="D9" s="86"/>
      <c r="E9" s="86"/>
      <c r="F9" s="29"/>
      <c r="G9" s="29"/>
      <c r="H9" s="29"/>
      <c r="I9" s="29"/>
      <c r="J9" s="30"/>
    </row>
    <row r="10" spans="1:13" ht="20.100000000000001" customHeight="1" x14ac:dyDescent="0.2">
      <c r="A10" s="47" t="s">
        <v>17</v>
      </c>
      <c r="B10" s="293" t="str">
        <f>VLOOKUP($F10,УЧАСТНИКИ!$A$1:$K$705,3,FALSE)</f>
        <v>ШАГИДОВ РАДИФ</v>
      </c>
      <c r="C10" s="108">
        <f>VLOOKUP($F10,УЧАСТНИКИ!$A$1:$K$705,4,FALSE)</f>
        <v>1995</v>
      </c>
      <c r="D10" s="230" t="str">
        <f>VLOOKUP($F10,УЧАСТНИКИ!$A$1:$K$705,5,FALSE)</f>
        <v>КАЗАНЬ</v>
      </c>
      <c r="E10" s="230" t="str">
        <f>VLOOKUP($F10,УЧАСТНИКИ!$A$1:$K$705,11,FALSE)</f>
        <v>КГАВМ</v>
      </c>
      <c r="F10" s="192">
        <v>61</v>
      </c>
      <c r="G10" s="47"/>
      <c r="H10" s="47"/>
      <c r="I10" s="47"/>
      <c r="J10" s="108" t="str">
        <f>VLOOKUP($F10,УЧАСТНИКИ!$A$2:$K$231,9,FALSE)</f>
        <v>Л</v>
      </c>
    </row>
    <row r="11" spans="1:13" ht="20.100000000000001" customHeight="1" x14ac:dyDescent="0.2">
      <c r="A11" s="47" t="s">
        <v>18</v>
      </c>
      <c r="B11" s="293" t="str">
        <f>VLOOKUP($F11,УЧАСТНИКИ!$A$1:$K$705,3,FALSE)</f>
        <v>ШАРИФУЛЛИН ИЛЬНАЗ</v>
      </c>
      <c r="C11" s="108">
        <f>VLOOKUP($F11,УЧАСТНИКИ!$A$1:$K$705,4,FALSE)</f>
        <v>1994</v>
      </c>
      <c r="D11" s="230" t="str">
        <f>VLOOKUP($F11,УЧАСТНИКИ!$A$1:$K$705,5,FALSE)</f>
        <v>КАЗАНЬ</v>
      </c>
      <c r="E11" s="230" t="str">
        <f>VLOOKUP($F11,УЧАСТНИКИ!$A$1:$K$705,11,FALSE)</f>
        <v>СДЮСШОР ЛА</v>
      </c>
      <c r="F11" s="192">
        <v>3731</v>
      </c>
      <c r="G11" s="47"/>
      <c r="H11" s="47"/>
      <c r="I11" s="47"/>
      <c r="J11" s="108" t="str">
        <f>VLOOKUP($F11,УЧАСТНИКИ!$A$2:$K$231,9,FALSE)</f>
        <v>Л</v>
      </c>
    </row>
    <row r="12" spans="1:13" ht="20.100000000000001" customHeight="1" x14ac:dyDescent="0.2">
      <c r="A12" s="47" t="s">
        <v>19</v>
      </c>
      <c r="B12" s="293" t="str">
        <f>VLOOKUP($F12,УЧАСТНИКИ!$A$1:$K$705,3,FALSE)</f>
        <v>ЛАНЦОВ ВЛАДИМИР</v>
      </c>
      <c r="C12" s="108">
        <f>VLOOKUP($F12,УЧАСТНИКИ!$A$1:$K$705,4,FALSE)</f>
        <v>1988</v>
      </c>
      <c r="D12" s="230" t="str">
        <f>VLOOKUP($F12,УЧАСТНИКИ!$A$1:$K$705,5,FALSE)</f>
        <v>КАЗАНЬ</v>
      </c>
      <c r="E12" s="230" t="str">
        <f>VLOOKUP($F12,УЧАСТНИКИ!$A$1:$K$705,11,FALSE)</f>
        <v>КДЮСШ АВИАТОР</v>
      </c>
      <c r="F12" s="192">
        <v>3857</v>
      </c>
      <c r="G12" s="47"/>
      <c r="H12" s="47"/>
      <c r="I12" s="47"/>
      <c r="J12" s="108" t="str">
        <f>VLOOKUP($F12,УЧАСТНИКИ!$A$2:$K$231,9,FALSE)</f>
        <v>Л</v>
      </c>
    </row>
    <row r="13" spans="1:13" ht="20.100000000000001" customHeight="1" x14ac:dyDescent="0.2">
      <c r="A13" s="47" t="s">
        <v>20</v>
      </c>
      <c r="B13" s="293" t="str">
        <f>VLOOKUP($F13,УЧАСТНИКИ!$A$1:$K$705,3,FALSE)</f>
        <v>ГАФУРОВ АКМАЛЬ</v>
      </c>
      <c r="C13" s="108">
        <f>VLOOKUP($F13,УЧАСТНИКИ!$A$1:$K$705,4,FALSE)</f>
        <v>1996</v>
      </c>
      <c r="D13" s="230" t="str">
        <f>VLOOKUP($F13,УЧАСТНИКИ!$A$1:$K$705,5,FALSE)</f>
        <v>КАЗАНЬ</v>
      </c>
      <c r="E13" s="230" t="str">
        <f>VLOOKUP($F13,УЧАСТНИКИ!$A$1:$K$705,11,FALSE)</f>
        <v>ДЮСШ ОЛИМП</v>
      </c>
      <c r="F13" s="192">
        <v>68</v>
      </c>
      <c r="G13" s="47"/>
      <c r="H13" s="47"/>
      <c r="I13" s="47"/>
      <c r="J13" s="108" t="str">
        <f>VLOOKUP($F13,УЧАСТНИКИ!$A$2:$K$231,9,FALSE)</f>
        <v>Л</v>
      </c>
      <c r="L13" s="2"/>
    </row>
    <row r="14" spans="1:13" ht="20.100000000000001" customHeight="1" x14ac:dyDescent="0.2">
      <c r="A14" s="28"/>
      <c r="B14" s="31" t="s">
        <v>25</v>
      </c>
      <c r="C14" s="29"/>
      <c r="D14" s="86"/>
      <c r="E14" s="86"/>
      <c r="F14" s="195"/>
      <c r="G14" s="29"/>
      <c r="H14" s="29"/>
      <c r="I14" s="29"/>
      <c r="J14" s="30"/>
      <c r="K14" s="9"/>
    </row>
    <row r="15" spans="1:13" ht="20.100000000000001" customHeight="1" x14ac:dyDescent="0.2">
      <c r="A15" s="47" t="s">
        <v>17</v>
      </c>
      <c r="B15" s="293" t="str">
        <f>VLOOKUP($F15,УЧАСТНИКИ!$A$1:$K$705,3,FALSE)</f>
        <v>ФРОЛОВ НИКИТА</v>
      </c>
      <c r="C15" s="108" t="str">
        <f>VLOOKUP($F15,УЧАСТНИКИ!$A$1:$K$705,4,FALSE)</f>
        <v>2000ВК</v>
      </c>
      <c r="D15" s="230" t="str">
        <f>VLOOKUP($F15,УЧАСТНИКИ!$A$1:$K$705,5,FALSE)</f>
        <v>КАНАШ</v>
      </c>
      <c r="E15" s="230" t="str">
        <f>VLOOKUP($F15,УЧАСТНИКИ!$A$1:$K$705,11,FALSE)</f>
        <v>ДЮСШ</v>
      </c>
      <c r="F15" s="192">
        <v>3568</v>
      </c>
      <c r="G15" s="47"/>
      <c r="H15" s="47"/>
      <c r="I15" s="47"/>
      <c r="J15" s="108" t="str">
        <f>VLOOKUP($F15,УЧАСТНИКИ!$A$2:$K$231,9,FALSE)</f>
        <v>ВК</v>
      </c>
    </row>
    <row r="16" spans="1:13" ht="20.100000000000001" customHeight="1" x14ac:dyDescent="0.2">
      <c r="A16" s="47" t="s">
        <v>18</v>
      </c>
      <c r="B16" s="293" t="str">
        <f>VLOOKUP($F16,УЧАСТНИКИ!$A$1:$K$705,3,FALSE)</f>
        <v>САФИУЛЛИН БУЛАТ</v>
      </c>
      <c r="C16" s="108">
        <f>VLOOKUP($F16,УЧАСТНИКИ!$A$1:$K$705,4,FALSE)</f>
        <v>2000</v>
      </c>
      <c r="D16" s="230" t="str">
        <f>VLOOKUP($F16,УЧАСТНИКИ!$A$1:$K$705,5,FALSE)</f>
        <v>КАЗАНЬ</v>
      </c>
      <c r="E16" s="230" t="str">
        <f>VLOOKUP($F16,УЧАСТНИКИ!$A$1:$K$705,11,FALSE)</f>
        <v>СДЮСШОР ЛА</v>
      </c>
      <c r="F16" s="192">
        <v>3739</v>
      </c>
      <c r="G16" s="47"/>
      <c r="H16" s="47"/>
      <c r="I16" s="47"/>
      <c r="J16" s="108" t="str">
        <f>VLOOKUP($F16,УЧАСТНИКИ!$A$2:$K$231,9,FALSE)</f>
        <v>Л</v>
      </c>
    </row>
    <row r="17" spans="1:12" ht="20.100000000000001" customHeight="1" x14ac:dyDescent="0.2">
      <c r="A17" s="47" t="s">
        <v>19</v>
      </c>
      <c r="B17" s="293" t="str">
        <f>VLOOKUP($F17,УЧАСТНИКИ!$A$1:$K$705,3,FALSE)</f>
        <v>ГАЙНУТДИНОВ ДАМИР</v>
      </c>
      <c r="C17" s="108">
        <f>VLOOKUP($F17,УЧАСТНИКИ!$A$1:$K$705,4,FALSE)</f>
        <v>2001</v>
      </c>
      <c r="D17" s="230" t="str">
        <f>VLOOKUP($F17,УЧАСТНИКИ!$A$1:$K$705,5,FALSE)</f>
        <v>КАЗАНЬ</v>
      </c>
      <c r="E17" s="230" t="str">
        <f>VLOOKUP($F17,УЧАСТНИКИ!$A$1:$K$705,11,FALSE)</f>
        <v>СДЮСШОР ЛА</v>
      </c>
      <c r="F17" s="192">
        <v>3736</v>
      </c>
      <c r="G17" s="47"/>
      <c r="H17" s="47"/>
      <c r="I17" s="47"/>
      <c r="J17" s="108">
        <f>VLOOKUP($F17,УЧАСТНИКИ!$A$2:$K$231,9,FALSE)</f>
        <v>3</v>
      </c>
    </row>
    <row r="18" spans="1:12" ht="20.100000000000001" customHeight="1" x14ac:dyDescent="0.2">
      <c r="A18" s="47" t="s">
        <v>20</v>
      </c>
      <c r="B18" s="293" t="str">
        <f>VLOOKUP($F18,УЧАСТНИКИ!$A$1:$K$705,3,FALSE)</f>
        <v>УСТИМОВ ВЛАДИМИР</v>
      </c>
      <c r="C18" s="108">
        <f>VLOOKUP($F18,УЧАСТНИКИ!$A$1:$K$705,4,FALSE)</f>
        <v>2002</v>
      </c>
      <c r="D18" s="230" t="str">
        <f>VLOOKUP($F18,УЧАСТНИКИ!$A$1:$K$705,5,FALSE)</f>
        <v>ТЕТЮШИ</v>
      </c>
      <c r="E18" s="230" t="str">
        <f>VLOOKUP($F18,УЧАСТНИКИ!$A$1:$K$705,11,FALSE)</f>
        <v>ДЮСШ</v>
      </c>
      <c r="F18" s="192">
        <v>3883</v>
      </c>
      <c r="G18" s="47"/>
      <c r="H18" s="47"/>
      <c r="I18" s="47"/>
      <c r="J18" s="108" t="str">
        <f>VLOOKUP($F18,УЧАСТНИКИ!$A$2:$K$231,9,FALSE)</f>
        <v>Л</v>
      </c>
      <c r="L18" s="2"/>
    </row>
    <row r="19" spans="1:12" ht="20.100000000000001" customHeight="1" x14ac:dyDescent="0.2">
      <c r="A19" s="47" t="s">
        <v>21</v>
      </c>
      <c r="B19" s="293" t="str">
        <f>VLOOKUP($F19,УЧАСТНИКИ!$A$1:$K$705,3,FALSE)</f>
        <v>РАЗИН АЛЕКСАНДР</v>
      </c>
      <c r="C19" s="108">
        <f>VLOOKUP($F19,УЧАСТНИКИ!$A$1:$K$705,4,FALSE)</f>
        <v>1999</v>
      </c>
      <c r="D19" s="230" t="str">
        <f>VLOOKUP($F19,УЧАСТНИКИ!$A$1:$K$705,5,FALSE)</f>
        <v>ТЕТЮШИ</v>
      </c>
      <c r="E19" s="230" t="str">
        <f>VLOOKUP($F19,УЧАСТНИКИ!$A$1:$K$705,11,FALSE)</f>
        <v>ДЮСШ</v>
      </c>
      <c r="F19" s="192">
        <v>3882</v>
      </c>
      <c r="G19" s="47"/>
      <c r="H19" s="47"/>
      <c r="I19" s="47"/>
      <c r="J19" s="108" t="str">
        <f>VLOOKUP($F19,УЧАСТНИКИ!$A$2:$K$231,9,FALSE)</f>
        <v>Л</v>
      </c>
      <c r="L19" s="2"/>
    </row>
    <row r="20" spans="1:12" ht="20.100000000000001" hidden="1" customHeight="1" x14ac:dyDescent="0.2">
      <c r="A20" s="28"/>
      <c r="B20" s="31" t="s">
        <v>26</v>
      </c>
      <c r="C20" s="29"/>
      <c r="D20" s="86"/>
      <c r="E20" s="86"/>
      <c r="F20" s="195"/>
      <c r="G20" s="29"/>
      <c r="H20" s="29"/>
      <c r="I20" s="29"/>
      <c r="J20" s="30"/>
    </row>
    <row r="21" spans="1:12" ht="20.100000000000001" hidden="1" customHeight="1" x14ac:dyDescent="0.2">
      <c r="A21" s="47" t="s">
        <v>17</v>
      </c>
      <c r="B21" s="293" t="e">
        <f>VLOOKUP($F21,УЧАСТНИКИ!$A$1:$K$705,3,FALSE)</f>
        <v>#N/A</v>
      </c>
      <c r="C21" s="108" t="e">
        <f>VLOOKUP($F21,УЧАСТНИКИ!$A$1:$K$705,4,FALSE)</f>
        <v>#N/A</v>
      </c>
      <c r="D21" s="230" t="e">
        <f>VLOOKUP($F21,УЧАСТНИКИ!$A$1:$K$705,5,FALSE)</f>
        <v>#N/A</v>
      </c>
      <c r="E21" s="230" t="e">
        <f>VLOOKUP($F21,УЧАСТНИКИ!$A$1:$K$705,11,FALSE)</f>
        <v>#N/A</v>
      </c>
      <c r="F21" s="192"/>
      <c r="G21" s="47"/>
      <c r="H21" s="47"/>
      <c r="I21" s="47"/>
      <c r="J21" s="108" t="e">
        <f>VLOOKUP($F21,УЧАСТНИКИ!$A$2:$K$231,9,FALSE)</f>
        <v>#N/A</v>
      </c>
    </row>
    <row r="22" spans="1:12" ht="20.100000000000001" hidden="1" customHeight="1" x14ac:dyDescent="0.2">
      <c r="A22" s="47" t="s">
        <v>18</v>
      </c>
      <c r="B22" s="293" t="e">
        <f>VLOOKUP($F22,УЧАСТНИКИ!$A$1:$K$705,3,FALSE)</f>
        <v>#N/A</v>
      </c>
      <c r="C22" s="108" t="e">
        <f>VLOOKUP($F22,УЧАСТНИКИ!$A$1:$K$705,4,FALSE)</f>
        <v>#N/A</v>
      </c>
      <c r="D22" s="230" t="e">
        <f>VLOOKUP($F22,УЧАСТНИКИ!$A$1:$K$705,5,FALSE)</f>
        <v>#N/A</v>
      </c>
      <c r="E22" s="230" t="e">
        <f>VLOOKUP($F22,УЧАСТНИКИ!$A$1:$K$705,11,FALSE)</f>
        <v>#N/A</v>
      </c>
      <c r="F22" s="192"/>
      <c r="G22" s="47"/>
      <c r="H22" s="47"/>
      <c r="I22" s="47"/>
      <c r="J22" s="108" t="e">
        <f>VLOOKUP($F22,УЧАСТНИКИ!$A$2:$K$231,9,FALSE)</f>
        <v>#N/A</v>
      </c>
    </row>
    <row r="23" spans="1:12" ht="20.100000000000001" hidden="1" customHeight="1" x14ac:dyDescent="0.2">
      <c r="A23" s="47" t="s">
        <v>19</v>
      </c>
      <c r="B23" s="293" t="e">
        <f>VLOOKUP($F23,УЧАСТНИКИ!$A$1:$K$705,3,FALSE)</f>
        <v>#N/A</v>
      </c>
      <c r="C23" s="108" t="e">
        <f>VLOOKUP($F23,УЧАСТНИКИ!$A$1:$K$705,4,FALSE)</f>
        <v>#N/A</v>
      </c>
      <c r="D23" s="230" t="e">
        <f>VLOOKUP($F23,УЧАСТНИКИ!$A$1:$K$705,5,FALSE)</f>
        <v>#N/A</v>
      </c>
      <c r="E23" s="230" t="e">
        <f>VLOOKUP($F23,УЧАСТНИКИ!$A$1:$K$705,11,FALSE)</f>
        <v>#N/A</v>
      </c>
      <c r="F23" s="192"/>
      <c r="G23" s="47"/>
      <c r="H23" s="47"/>
      <c r="I23" s="47"/>
      <c r="J23" s="108" t="e">
        <f>VLOOKUP($F23,УЧАСТНИКИ!$A$2:$K$231,9,FALSE)</f>
        <v>#N/A</v>
      </c>
    </row>
    <row r="24" spans="1:12" ht="20.100000000000001" hidden="1" customHeight="1" x14ac:dyDescent="0.2">
      <c r="A24" s="47" t="s">
        <v>20</v>
      </c>
      <c r="B24" s="293" t="e">
        <f>VLOOKUP($F24,УЧАСТНИКИ!$A$1:$K$705,3,FALSE)</f>
        <v>#N/A</v>
      </c>
      <c r="C24" s="108" t="e">
        <f>VLOOKUP($F24,УЧАСТНИКИ!$A$1:$K$705,4,FALSE)</f>
        <v>#N/A</v>
      </c>
      <c r="D24" s="230" t="e">
        <f>VLOOKUP($F24,УЧАСТНИКИ!$A$1:$K$705,5,FALSE)</f>
        <v>#N/A</v>
      </c>
      <c r="E24" s="230" t="e">
        <f>VLOOKUP($F24,УЧАСТНИКИ!$A$1:$K$705,11,FALSE)</f>
        <v>#N/A</v>
      </c>
      <c r="F24" s="192"/>
      <c r="G24" s="47"/>
      <c r="H24" s="47"/>
      <c r="I24" s="47"/>
      <c r="J24" s="108" t="e">
        <f>VLOOKUP($F24,УЧАСТНИКИ!$A$2:$K$231,9,FALSE)</f>
        <v>#N/A</v>
      </c>
    </row>
    <row r="25" spans="1:12" ht="20.100000000000001" hidden="1" customHeight="1" x14ac:dyDescent="0.2">
      <c r="A25" s="28"/>
      <c r="B25" s="31" t="s">
        <v>27</v>
      </c>
      <c r="C25" s="29"/>
      <c r="D25" s="86"/>
      <c r="E25" s="86"/>
      <c r="F25" s="195"/>
      <c r="G25" s="29"/>
      <c r="H25" s="29"/>
      <c r="I25" s="29"/>
      <c r="J25" s="30"/>
    </row>
    <row r="26" spans="1:12" ht="20.100000000000001" hidden="1" customHeight="1" x14ac:dyDescent="0.2">
      <c r="A26" s="47" t="s">
        <v>17</v>
      </c>
      <c r="B26" s="293" t="e">
        <f>VLOOKUP($F26,УЧАСТНИКИ!$A$1:$K$705,3,FALSE)</f>
        <v>#N/A</v>
      </c>
      <c r="C26" s="108" t="e">
        <f>VLOOKUP($F26,УЧАСТНИКИ!$A$1:$K$705,4,FALSE)</f>
        <v>#N/A</v>
      </c>
      <c r="D26" s="230" t="e">
        <f>VLOOKUP($F26,УЧАСТНИКИ!$A$1:$K$705,5,FALSE)</f>
        <v>#N/A</v>
      </c>
      <c r="E26" s="230" t="e">
        <f>VLOOKUP($F26,УЧАСТНИКИ!$A$1:$K$705,11,FALSE)</f>
        <v>#N/A</v>
      </c>
      <c r="F26" s="192"/>
      <c r="G26" s="47"/>
      <c r="H26" s="47"/>
      <c r="I26" s="47"/>
      <c r="J26" s="108" t="e">
        <f>VLOOKUP($F26,УЧАСТНИКИ!$A$2:$K$231,9,FALSE)</f>
        <v>#N/A</v>
      </c>
    </row>
    <row r="27" spans="1:12" ht="20.100000000000001" hidden="1" customHeight="1" x14ac:dyDescent="0.2">
      <c r="A27" s="47" t="s">
        <v>18</v>
      </c>
      <c r="B27" s="293" t="e">
        <f>VLOOKUP($F27,УЧАСТНИКИ!$A$1:$K$705,3,FALSE)</f>
        <v>#N/A</v>
      </c>
      <c r="C27" s="108" t="e">
        <f>VLOOKUP($F27,УЧАСТНИКИ!$A$1:$K$705,4,FALSE)</f>
        <v>#N/A</v>
      </c>
      <c r="D27" s="230" t="e">
        <f>VLOOKUP($F27,УЧАСТНИКИ!$A$1:$K$705,5,FALSE)</f>
        <v>#N/A</v>
      </c>
      <c r="E27" s="230" t="e">
        <f>VLOOKUP($F27,УЧАСТНИКИ!$A$1:$K$705,11,FALSE)</f>
        <v>#N/A</v>
      </c>
      <c r="F27" s="192"/>
      <c r="G27" s="47"/>
      <c r="H27" s="47"/>
      <c r="I27" s="47"/>
      <c r="J27" s="108" t="e">
        <f>VLOOKUP($F27,УЧАСТНИКИ!$A$2:$K$231,9,FALSE)</f>
        <v>#N/A</v>
      </c>
    </row>
    <row r="28" spans="1:12" ht="20.100000000000001" hidden="1" customHeight="1" x14ac:dyDescent="0.2">
      <c r="A28" s="47" t="s">
        <v>19</v>
      </c>
      <c r="B28" s="293" t="e">
        <f>VLOOKUP($F28,УЧАСТНИКИ!$A$1:$K$705,3,FALSE)</f>
        <v>#N/A</v>
      </c>
      <c r="C28" s="108" t="e">
        <f>VLOOKUP($F28,УЧАСТНИКИ!$A$1:$K$705,4,FALSE)</f>
        <v>#N/A</v>
      </c>
      <c r="D28" s="230" t="e">
        <f>VLOOKUP($F28,УЧАСТНИКИ!$A$1:$K$705,5,FALSE)</f>
        <v>#N/A</v>
      </c>
      <c r="E28" s="230" t="e">
        <f>VLOOKUP($F28,УЧАСТНИКИ!$A$1:$K$705,11,FALSE)</f>
        <v>#N/A</v>
      </c>
      <c r="F28" s="192"/>
      <c r="G28" s="47"/>
      <c r="H28" s="47"/>
      <c r="I28" s="47"/>
      <c r="J28" s="108" t="e">
        <f>VLOOKUP($F28,УЧАСТНИКИ!$A$2:$K$231,9,FALSE)</f>
        <v>#N/A</v>
      </c>
    </row>
    <row r="29" spans="1:12" ht="20.100000000000001" hidden="1" customHeight="1" x14ac:dyDescent="0.2">
      <c r="A29" s="47" t="s">
        <v>20</v>
      </c>
      <c r="B29" s="293" t="e">
        <f>VLOOKUP($F29,УЧАСТНИКИ!$A$1:$K$705,3,FALSE)</f>
        <v>#N/A</v>
      </c>
      <c r="C29" s="108" t="e">
        <f>VLOOKUP($F29,УЧАСТНИКИ!$A$1:$K$705,4,FALSE)</f>
        <v>#N/A</v>
      </c>
      <c r="D29" s="230" t="e">
        <f>VLOOKUP($F29,УЧАСТНИКИ!$A$1:$K$705,5,FALSE)</f>
        <v>#N/A</v>
      </c>
      <c r="E29" s="230" t="e">
        <f>VLOOKUP($F29,УЧАСТНИКИ!$A$1:$K$705,11,FALSE)</f>
        <v>#N/A</v>
      </c>
      <c r="F29" s="192"/>
      <c r="G29" s="47"/>
      <c r="H29" s="47"/>
      <c r="I29" s="47"/>
      <c r="J29" s="108" t="e">
        <f>VLOOKUP($F29,УЧАСТНИКИ!$A$2:$K$231,9,FALSE)</f>
        <v>#N/A</v>
      </c>
      <c r="L29" s="2"/>
    </row>
    <row r="30" spans="1:12" ht="20.100000000000001" hidden="1" customHeight="1" x14ac:dyDescent="0.2">
      <c r="A30" s="28"/>
      <c r="B30" s="31" t="s">
        <v>36</v>
      </c>
      <c r="C30" s="29"/>
      <c r="D30" s="86"/>
      <c r="E30" s="86"/>
      <c r="F30" s="195"/>
      <c r="G30" s="29"/>
      <c r="H30" s="29"/>
      <c r="I30" s="29"/>
      <c r="J30" s="30"/>
    </row>
    <row r="31" spans="1:12" ht="20.100000000000001" hidden="1" customHeight="1" x14ac:dyDescent="0.2">
      <c r="A31" s="47" t="s">
        <v>17</v>
      </c>
      <c r="B31" s="293" t="e">
        <f>VLOOKUP($F31,УЧАСТНИКИ!$A$1:$K$705,3,FALSE)</f>
        <v>#N/A</v>
      </c>
      <c r="C31" s="108" t="e">
        <f>VLOOKUP($F31,УЧАСТНИКИ!$A$1:$K$705,4,FALSE)</f>
        <v>#N/A</v>
      </c>
      <c r="D31" s="230" t="e">
        <f>VLOOKUP($F31,УЧАСТНИКИ!$A$1:$K$705,5,FALSE)</f>
        <v>#N/A</v>
      </c>
      <c r="E31" s="230" t="e">
        <f>VLOOKUP($F31,УЧАСТНИКИ!$A$1:$K$705,11,FALSE)</f>
        <v>#N/A</v>
      </c>
      <c r="F31" s="192"/>
      <c r="G31" s="47"/>
      <c r="H31" s="47"/>
      <c r="I31" s="47"/>
      <c r="J31" s="108" t="e">
        <f>VLOOKUP($F31,УЧАСТНИКИ!$A$2:$K$231,9,FALSE)</f>
        <v>#N/A</v>
      </c>
    </row>
    <row r="32" spans="1:12" ht="20.100000000000001" hidden="1" customHeight="1" x14ac:dyDescent="0.2">
      <c r="A32" s="47" t="s">
        <v>18</v>
      </c>
      <c r="B32" s="293" t="e">
        <f>VLOOKUP($F32,УЧАСТНИКИ!$A$1:$K$705,3,FALSE)</f>
        <v>#N/A</v>
      </c>
      <c r="C32" s="108" t="e">
        <f>VLOOKUP($F32,УЧАСТНИКИ!$A$1:$K$705,4,FALSE)</f>
        <v>#N/A</v>
      </c>
      <c r="D32" s="230" t="e">
        <f>VLOOKUP($F32,УЧАСТНИКИ!$A$1:$K$705,5,FALSE)</f>
        <v>#N/A</v>
      </c>
      <c r="E32" s="230" t="e">
        <f>VLOOKUP($F32,УЧАСТНИКИ!$A$1:$K$705,11,FALSE)</f>
        <v>#N/A</v>
      </c>
      <c r="F32" s="192"/>
      <c r="G32" s="47"/>
      <c r="H32" s="47"/>
      <c r="I32" s="47"/>
      <c r="J32" s="108" t="e">
        <f>VLOOKUP($F32,УЧАСТНИКИ!$A$2:$K$231,9,FALSE)</f>
        <v>#N/A</v>
      </c>
    </row>
    <row r="33" spans="1:12" ht="20.100000000000001" hidden="1" customHeight="1" x14ac:dyDescent="0.2">
      <c r="A33" s="47" t="s">
        <v>19</v>
      </c>
      <c r="B33" s="293" t="e">
        <f>VLOOKUP($F33,УЧАСТНИКИ!$A$1:$K$705,3,FALSE)</f>
        <v>#N/A</v>
      </c>
      <c r="C33" s="108" t="e">
        <f>VLOOKUP($F33,УЧАСТНИКИ!$A$1:$K$705,4,FALSE)</f>
        <v>#N/A</v>
      </c>
      <c r="D33" s="230" t="e">
        <f>VLOOKUP($F33,УЧАСТНИКИ!$A$1:$K$705,5,FALSE)</f>
        <v>#N/A</v>
      </c>
      <c r="E33" s="230" t="e">
        <f>VLOOKUP($F33,УЧАСТНИКИ!$A$1:$K$705,11,FALSE)</f>
        <v>#N/A</v>
      </c>
      <c r="F33" s="192"/>
      <c r="G33" s="47"/>
      <c r="H33" s="47"/>
      <c r="I33" s="47"/>
      <c r="J33" s="108" t="e">
        <f>VLOOKUP($F33,УЧАСТНИКИ!$A$2:$K$231,9,FALSE)</f>
        <v>#N/A</v>
      </c>
    </row>
    <row r="34" spans="1:12" ht="20.100000000000001" hidden="1" customHeight="1" x14ac:dyDescent="0.2">
      <c r="A34" s="47" t="s">
        <v>20</v>
      </c>
      <c r="B34" s="293" t="e">
        <f>VLOOKUP($F34,УЧАСТНИКИ!$A$1:$K$705,3,FALSE)</f>
        <v>#N/A</v>
      </c>
      <c r="C34" s="108" t="e">
        <f>VLOOKUP($F34,УЧАСТНИКИ!$A$1:$K$705,4,FALSE)</f>
        <v>#N/A</v>
      </c>
      <c r="D34" s="230" t="e">
        <f>VLOOKUP($F34,УЧАСТНИКИ!$A$1:$K$705,5,FALSE)</f>
        <v>#N/A</v>
      </c>
      <c r="E34" s="230" t="e">
        <f>VLOOKUP($F34,УЧАСТНИКИ!$A$1:$K$705,11,FALSE)</f>
        <v>#N/A</v>
      </c>
      <c r="F34" s="192"/>
      <c r="G34" s="47"/>
      <c r="H34" s="47"/>
      <c r="I34" s="47"/>
      <c r="J34" s="108" t="e">
        <f>VLOOKUP($F34,УЧАСТНИКИ!$A$2:$K$231,9,FALSE)</f>
        <v>#N/A</v>
      </c>
      <c r="L34" s="2"/>
    </row>
    <row r="35" spans="1:12" ht="20.100000000000001" hidden="1" customHeight="1" x14ac:dyDescent="0.2">
      <c r="A35" s="28"/>
      <c r="B35" s="31" t="s">
        <v>11</v>
      </c>
      <c r="C35" s="29"/>
      <c r="D35" s="86"/>
      <c r="E35" s="86"/>
      <c r="F35" s="195"/>
      <c r="G35" s="29"/>
      <c r="H35" s="29"/>
      <c r="I35" s="29"/>
      <c r="J35" s="30"/>
    </row>
    <row r="36" spans="1:12" ht="20.100000000000001" hidden="1" customHeight="1" x14ac:dyDescent="0.2">
      <c r="A36" s="47" t="s">
        <v>17</v>
      </c>
      <c r="B36" s="293" t="e">
        <f>VLOOKUP($F36,УЧАСТНИКИ!$A$1:$K$705,3,FALSE)</f>
        <v>#N/A</v>
      </c>
      <c r="C36" s="108" t="e">
        <f>VLOOKUP($F36,УЧАСТНИКИ!$A$1:$K$705,4,FALSE)</f>
        <v>#N/A</v>
      </c>
      <c r="D36" s="230" t="e">
        <f>VLOOKUP($F36,УЧАСТНИКИ!$A$1:$K$705,5,FALSE)</f>
        <v>#N/A</v>
      </c>
      <c r="E36" s="230" t="e">
        <f>VLOOKUP($F36,УЧАСТНИКИ!$A$1:$K$705,11,FALSE)</f>
        <v>#N/A</v>
      </c>
      <c r="F36" s="192"/>
      <c r="G36" s="47"/>
      <c r="H36" s="47"/>
      <c r="I36" s="47"/>
      <c r="J36" s="108" t="e">
        <f>VLOOKUP($F36,УЧАСТНИКИ!$A$2:$K$231,9,FALSE)</f>
        <v>#N/A</v>
      </c>
    </row>
    <row r="37" spans="1:12" ht="20.100000000000001" hidden="1" customHeight="1" x14ac:dyDescent="0.2">
      <c r="A37" s="47" t="s">
        <v>18</v>
      </c>
      <c r="B37" s="293" t="e">
        <f>VLOOKUP($F37,УЧАСТНИКИ!$A$1:$K$705,3,FALSE)</f>
        <v>#N/A</v>
      </c>
      <c r="C37" s="108" t="e">
        <f>VLOOKUP($F37,УЧАСТНИКИ!$A$1:$K$705,4,FALSE)</f>
        <v>#N/A</v>
      </c>
      <c r="D37" s="230" t="e">
        <f>VLOOKUP($F37,УЧАСТНИКИ!$A$1:$K$705,5,FALSE)</f>
        <v>#N/A</v>
      </c>
      <c r="E37" s="230" t="e">
        <f>VLOOKUP($F37,УЧАСТНИКИ!$A$1:$K$705,11,FALSE)</f>
        <v>#N/A</v>
      </c>
      <c r="F37" s="192"/>
      <c r="G37" s="47"/>
      <c r="H37" s="47"/>
      <c r="I37" s="47"/>
      <c r="J37" s="108" t="e">
        <f>VLOOKUP($F37,УЧАСТНИКИ!$A$2:$K$231,9,FALSE)</f>
        <v>#N/A</v>
      </c>
    </row>
    <row r="38" spans="1:12" ht="20.100000000000001" hidden="1" customHeight="1" x14ac:dyDescent="0.2">
      <c r="A38" s="47" t="s">
        <v>19</v>
      </c>
      <c r="B38" s="293" t="e">
        <f>VLOOKUP($F38,УЧАСТНИКИ!$A$1:$K$705,3,FALSE)</f>
        <v>#N/A</v>
      </c>
      <c r="C38" s="108" t="e">
        <f>VLOOKUP($F38,УЧАСТНИКИ!$A$1:$K$705,4,FALSE)</f>
        <v>#N/A</v>
      </c>
      <c r="D38" s="230" t="e">
        <f>VLOOKUP($F38,УЧАСТНИКИ!$A$1:$K$705,5,FALSE)</f>
        <v>#N/A</v>
      </c>
      <c r="E38" s="230" t="e">
        <f>VLOOKUP($F38,УЧАСТНИКИ!$A$1:$K$705,11,FALSE)</f>
        <v>#N/A</v>
      </c>
      <c r="F38" s="192"/>
      <c r="G38" s="47"/>
      <c r="H38" s="47"/>
      <c r="I38" s="47"/>
      <c r="J38" s="108" t="e">
        <f>VLOOKUP($F38,УЧАСТНИКИ!$A$2:$K$231,9,FALSE)</f>
        <v>#N/A</v>
      </c>
    </row>
    <row r="39" spans="1:12" ht="20.100000000000001" hidden="1" customHeight="1" x14ac:dyDescent="0.2">
      <c r="A39" s="47" t="s">
        <v>20</v>
      </c>
      <c r="B39" s="293" t="e">
        <f>VLOOKUP($F39,УЧАСТНИКИ!$A$1:$K$705,3,FALSE)</f>
        <v>#N/A</v>
      </c>
      <c r="C39" s="108" t="e">
        <f>VLOOKUP($F39,УЧАСТНИКИ!$A$1:$K$705,4,FALSE)</f>
        <v>#N/A</v>
      </c>
      <c r="D39" s="230" t="e">
        <f>VLOOKUP($F39,УЧАСТНИКИ!$A$1:$K$705,5,FALSE)</f>
        <v>#N/A</v>
      </c>
      <c r="E39" s="230" t="e">
        <f>VLOOKUP($F39,УЧАСТНИКИ!$A$1:$K$705,11,FALSE)</f>
        <v>#N/A</v>
      </c>
      <c r="F39" s="192"/>
      <c r="G39" s="47"/>
      <c r="H39" s="47"/>
      <c r="I39" s="47"/>
      <c r="J39" s="108" t="e">
        <f>VLOOKUP($F39,УЧАСТНИКИ!$A$2:$K$231,9,FALSE)</f>
        <v>#N/A</v>
      </c>
      <c r="L39" s="2"/>
    </row>
    <row r="40" spans="1:12" ht="20.100000000000001" hidden="1" customHeight="1" x14ac:dyDescent="0.2">
      <c r="A40" s="28"/>
      <c r="B40" s="31" t="s">
        <v>0</v>
      </c>
      <c r="C40" s="29"/>
      <c r="D40" s="86"/>
      <c r="E40" s="86"/>
      <c r="F40" s="195"/>
      <c r="G40" s="29"/>
      <c r="H40" s="29"/>
      <c r="I40" s="29"/>
      <c r="J40" s="30"/>
    </row>
    <row r="41" spans="1:12" ht="20.100000000000001" hidden="1" customHeight="1" x14ac:dyDescent="0.2">
      <c r="A41" s="47" t="s">
        <v>17</v>
      </c>
      <c r="B41" s="293" t="e">
        <f>VLOOKUP($F41,УЧАСТНИКИ!$A$1:$K$705,3,FALSE)</f>
        <v>#N/A</v>
      </c>
      <c r="C41" s="108" t="e">
        <f>VLOOKUP($F41,УЧАСТНИКИ!$A$1:$K$705,4,FALSE)</f>
        <v>#N/A</v>
      </c>
      <c r="D41" s="230" t="e">
        <f>VLOOKUP($F41,УЧАСТНИКИ!$A$1:$K$705,5,FALSE)</f>
        <v>#N/A</v>
      </c>
      <c r="E41" s="230" t="e">
        <f>VLOOKUP($F41,УЧАСТНИКИ!$A$1:$K$705,11,FALSE)</f>
        <v>#N/A</v>
      </c>
      <c r="F41" s="192"/>
      <c r="G41" s="47"/>
      <c r="H41" s="47"/>
      <c r="I41" s="47"/>
      <c r="J41" s="108" t="e">
        <f>VLOOKUP($F41,УЧАСТНИКИ!$A$2:$K$231,9,FALSE)</f>
        <v>#N/A</v>
      </c>
    </row>
    <row r="42" spans="1:12" ht="20.100000000000001" hidden="1" customHeight="1" x14ac:dyDescent="0.2">
      <c r="A42" s="47" t="s">
        <v>18</v>
      </c>
      <c r="B42" s="293" t="e">
        <f>VLOOKUP($F42,УЧАСТНИКИ!$A$1:$K$705,3,FALSE)</f>
        <v>#N/A</v>
      </c>
      <c r="C42" s="108" t="e">
        <f>VLOOKUP($F42,УЧАСТНИКИ!$A$1:$K$705,4,FALSE)</f>
        <v>#N/A</v>
      </c>
      <c r="D42" s="230" t="e">
        <f>VLOOKUP($F42,УЧАСТНИКИ!$A$1:$K$705,5,FALSE)</f>
        <v>#N/A</v>
      </c>
      <c r="E42" s="230" t="e">
        <f>VLOOKUP($F42,УЧАСТНИКИ!$A$1:$K$705,11,FALSE)</f>
        <v>#N/A</v>
      </c>
      <c r="F42" s="192"/>
      <c r="G42" s="47"/>
      <c r="H42" s="47"/>
      <c r="I42" s="47"/>
      <c r="J42" s="108" t="e">
        <f>VLOOKUP($F42,УЧАСТНИКИ!$A$2:$K$231,9,FALSE)</f>
        <v>#N/A</v>
      </c>
    </row>
    <row r="43" spans="1:12" ht="20.100000000000001" hidden="1" customHeight="1" x14ac:dyDescent="0.2">
      <c r="A43" s="47" t="s">
        <v>19</v>
      </c>
      <c r="B43" s="293" t="e">
        <f>VLOOKUP($F43,УЧАСТНИКИ!$A$1:$K$705,3,FALSE)</f>
        <v>#N/A</v>
      </c>
      <c r="C43" s="108" t="e">
        <f>VLOOKUP($F43,УЧАСТНИКИ!$A$1:$K$705,4,FALSE)</f>
        <v>#N/A</v>
      </c>
      <c r="D43" s="230" t="e">
        <f>VLOOKUP($F43,УЧАСТНИКИ!$A$1:$K$705,5,FALSE)</f>
        <v>#N/A</v>
      </c>
      <c r="E43" s="230" t="e">
        <f>VLOOKUP($F43,УЧАСТНИКИ!$A$1:$K$705,11,FALSE)</f>
        <v>#N/A</v>
      </c>
      <c r="F43" s="192"/>
      <c r="G43" s="47"/>
      <c r="H43" s="47"/>
      <c r="I43" s="47"/>
      <c r="J43" s="108" t="e">
        <f>VLOOKUP($F43,УЧАСТНИКИ!$A$2:$K$231,9,FALSE)</f>
        <v>#N/A</v>
      </c>
    </row>
    <row r="44" spans="1:12" ht="20.100000000000001" hidden="1" customHeight="1" x14ac:dyDescent="0.2">
      <c r="A44" s="47" t="s">
        <v>20</v>
      </c>
      <c r="B44" s="293" t="e">
        <f>VLOOKUP($F44,УЧАСТНИКИ!$A$1:$K$705,3,FALSE)</f>
        <v>#N/A</v>
      </c>
      <c r="C44" s="108" t="e">
        <f>VLOOKUP($F44,УЧАСТНИКИ!$A$1:$K$705,4,FALSE)</f>
        <v>#N/A</v>
      </c>
      <c r="D44" s="230" t="e">
        <f>VLOOKUP($F44,УЧАСТНИКИ!$A$1:$K$705,5,FALSE)</f>
        <v>#N/A</v>
      </c>
      <c r="E44" s="230" t="e">
        <f>VLOOKUP($F44,УЧАСТНИКИ!$A$1:$K$705,11,FALSE)</f>
        <v>#N/A</v>
      </c>
      <c r="F44" s="192"/>
      <c r="G44" s="47"/>
      <c r="H44" s="47"/>
      <c r="I44" s="47"/>
      <c r="J44" s="108" t="e">
        <f>VLOOKUP($F44,УЧАСТНИКИ!$A$2:$K$231,9,FALSE)</f>
        <v>#N/A</v>
      </c>
      <c r="L44" s="2"/>
    </row>
    <row r="45" spans="1:12" ht="20.100000000000001" hidden="1" customHeight="1" x14ac:dyDescent="0.2">
      <c r="A45" s="28"/>
      <c r="B45" s="31" t="s">
        <v>74</v>
      </c>
      <c r="C45" s="29"/>
      <c r="D45" s="86"/>
      <c r="E45" s="86"/>
      <c r="F45" s="195"/>
      <c r="G45" s="29"/>
      <c r="H45" s="29"/>
      <c r="I45" s="29"/>
      <c r="J45" s="30"/>
    </row>
    <row r="46" spans="1:12" ht="20.100000000000001" hidden="1" customHeight="1" x14ac:dyDescent="0.2">
      <c r="A46" s="47" t="s">
        <v>17</v>
      </c>
      <c r="B46" s="293" t="e">
        <f>VLOOKUP($F46,УЧАСТНИКИ!$A$1:$K$705,3,FALSE)</f>
        <v>#N/A</v>
      </c>
      <c r="C46" s="108" t="e">
        <f>VLOOKUP($F46,УЧАСТНИКИ!$A$1:$K$705,4,FALSE)</f>
        <v>#N/A</v>
      </c>
      <c r="D46" s="230" t="e">
        <f>VLOOKUP($F46,УЧАСТНИКИ!$A$1:$K$705,5,FALSE)</f>
        <v>#N/A</v>
      </c>
      <c r="E46" s="230" t="e">
        <f>VLOOKUP($F46,УЧАСТНИКИ!$A$1:$K$705,11,FALSE)</f>
        <v>#N/A</v>
      </c>
      <c r="F46" s="192"/>
      <c r="G46" s="47"/>
      <c r="H46" s="47"/>
      <c r="I46" s="47"/>
      <c r="J46" s="108" t="e">
        <f>VLOOKUP($F46,УЧАСТНИКИ!$A$2:$K$231,9,FALSE)</f>
        <v>#N/A</v>
      </c>
    </row>
    <row r="47" spans="1:12" ht="20.100000000000001" hidden="1" customHeight="1" x14ac:dyDescent="0.2">
      <c r="A47" s="47" t="s">
        <v>18</v>
      </c>
      <c r="B47" s="293" t="e">
        <f>VLOOKUP($F47,УЧАСТНИКИ!$A$1:$K$705,3,FALSE)</f>
        <v>#N/A</v>
      </c>
      <c r="C47" s="108" t="e">
        <f>VLOOKUP($F47,УЧАСТНИКИ!$A$1:$K$705,4,FALSE)</f>
        <v>#N/A</v>
      </c>
      <c r="D47" s="230" t="e">
        <f>VLOOKUP($F47,УЧАСТНИКИ!$A$1:$K$705,5,FALSE)</f>
        <v>#N/A</v>
      </c>
      <c r="E47" s="230" t="e">
        <f>VLOOKUP($F47,УЧАСТНИКИ!$A$1:$K$705,11,FALSE)</f>
        <v>#N/A</v>
      </c>
      <c r="F47" s="192"/>
      <c r="G47" s="47"/>
      <c r="H47" s="47"/>
      <c r="I47" s="47"/>
      <c r="J47" s="108" t="e">
        <f>VLOOKUP($F47,УЧАСТНИКИ!$A$2:$K$231,9,FALSE)</f>
        <v>#N/A</v>
      </c>
    </row>
    <row r="48" spans="1:12" ht="20.100000000000001" hidden="1" customHeight="1" x14ac:dyDescent="0.2">
      <c r="A48" s="47" t="s">
        <v>19</v>
      </c>
      <c r="B48" s="293" t="e">
        <f>VLOOKUP($F48,УЧАСТНИКИ!$A$1:$K$705,3,FALSE)</f>
        <v>#N/A</v>
      </c>
      <c r="C48" s="108" t="e">
        <f>VLOOKUP($F48,УЧАСТНИКИ!$A$1:$K$705,4,FALSE)</f>
        <v>#N/A</v>
      </c>
      <c r="D48" s="230" t="e">
        <f>VLOOKUP($F48,УЧАСТНИКИ!$A$1:$K$705,5,FALSE)</f>
        <v>#N/A</v>
      </c>
      <c r="E48" s="230" t="e">
        <f>VLOOKUP($F48,УЧАСТНИКИ!$A$1:$K$705,11,FALSE)</f>
        <v>#N/A</v>
      </c>
      <c r="F48" s="192"/>
      <c r="G48" s="47"/>
      <c r="H48" s="47"/>
      <c r="I48" s="47"/>
      <c r="J48" s="108" t="e">
        <f>VLOOKUP($F48,УЧАСТНИКИ!$A$2:$K$231,9,FALSE)</f>
        <v>#N/A</v>
      </c>
    </row>
    <row r="49" spans="1:12" ht="20.100000000000001" hidden="1" customHeight="1" x14ac:dyDescent="0.2">
      <c r="A49" s="47" t="s">
        <v>20</v>
      </c>
      <c r="B49" s="293" t="e">
        <f>VLOOKUP($F49,УЧАСТНИКИ!$A$1:$K$705,3,FALSE)</f>
        <v>#N/A</v>
      </c>
      <c r="C49" s="108" t="e">
        <f>VLOOKUP($F49,УЧАСТНИКИ!$A$1:$K$705,4,FALSE)</f>
        <v>#N/A</v>
      </c>
      <c r="D49" s="230" t="e">
        <f>VLOOKUP($F49,УЧАСТНИКИ!$A$1:$K$705,5,FALSE)</f>
        <v>#N/A</v>
      </c>
      <c r="E49" s="230" t="e">
        <f>VLOOKUP($F49,УЧАСТНИКИ!$A$1:$K$705,11,FALSE)</f>
        <v>#N/A</v>
      </c>
      <c r="F49" s="192"/>
      <c r="G49" s="47"/>
      <c r="H49" s="47"/>
      <c r="I49" s="47"/>
      <c r="J49" s="108" t="e">
        <f>VLOOKUP($F49,УЧАСТНИКИ!$A$2:$K$231,9,FALSE)</f>
        <v>#N/A</v>
      </c>
      <c r="L49" s="2"/>
    </row>
    <row r="50" spans="1:12" ht="20.100000000000001" hidden="1" customHeight="1" x14ac:dyDescent="0.2">
      <c r="A50" s="28"/>
      <c r="B50" s="31" t="s">
        <v>75</v>
      </c>
      <c r="C50" s="29"/>
      <c r="D50" s="86"/>
      <c r="E50" s="86"/>
      <c r="F50" s="195"/>
      <c r="G50" s="29"/>
      <c r="H50" s="29"/>
      <c r="I50" s="29"/>
      <c r="J50" s="30"/>
    </row>
    <row r="51" spans="1:12" ht="20.100000000000001" hidden="1" customHeight="1" x14ac:dyDescent="0.2">
      <c r="A51" s="47" t="s">
        <v>17</v>
      </c>
      <c r="B51" s="293"/>
      <c r="C51" s="108"/>
      <c r="D51" s="230"/>
      <c r="E51" s="230"/>
      <c r="F51" s="192"/>
      <c r="G51" s="47"/>
      <c r="H51" s="47"/>
      <c r="I51" s="47"/>
      <c r="J51" s="108"/>
    </row>
    <row r="52" spans="1:12" ht="20.100000000000001" hidden="1" customHeight="1" x14ac:dyDescent="0.2">
      <c r="A52" s="47" t="s">
        <v>18</v>
      </c>
      <c r="B52" s="293" t="e">
        <f>VLOOKUP($F52,УЧАСТНИКИ!$A$1:$K$705,3,FALSE)</f>
        <v>#N/A</v>
      </c>
      <c r="C52" s="108" t="e">
        <f>VLOOKUP($F52,УЧАСТНИКИ!$A$1:$K$705,4,FALSE)</f>
        <v>#N/A</v>
      </c>
      <c r="D52" s="230" t="e">
        <f>VLOOKUP($F52,УЧАСТНИКИ!$A$1:$K$705,5,FALSE)</f>
        <v>#N/A</v>
      </c>
      <c r="E52" s="230" t="e">
        <f>VLOOKUP($F52,УЧАСТНИКИ!$A$1:$K$705,11,FALSE)</f>
        <v>#N/A</v>
      </c>
      <c r="F52" s="192"/>
      <c r="G52" s="47"/>
      <c r="H52" s="47"/>
      <c r="I52" s="47"/>
      <c r="J52" s="108" t="e">
        <f>VLOOKUP($F52,УЧАСТНИКИ!$A$2:$K$231,9,FALSE)</f>
        <v>#N/A</v>
      </c>
    </row>
    <row r="53" spans="1:12" ht="20.100000000000001" hidden="1" customHeight="1" x14ac:dyDescent="0.2">
      <c r="A53" s="47" t="s">
        <v>19</v>
      </c>
      <c r="B53" s="293" t="e">
        <f>VLOOKUP($F53,УЧАСТНИКИ!$A$1:$K$705,3,FALSE)</f>
        <v>#N/A</v>
      </c>
      <c r="C53" s="108" t="e">
        <f>VLOOKUP($F53,УЧАСТНИКИ!$A$1:$K$705,4,FALSE)</f>
        <v>#N/A</v>
      </c>
      <c r="D53" s="230" t="e">
        <f>VLOOKUP($F53,УЧАСТНИКИ!$A$1:$K$705,5,FALSE)</f>
        <v>#N/A</v>
      </c>
      <c r="E53" s="230" t="e">
        <f>VLOOKUP($F53,УЧАСТНИКИ!$A$1:$K$705,11,FALSE)</f>
        <v>#N/A</v>
      </c>
      <c r="F53" s="192"/>
      <c r="G53" s="47"/>
      <c r="H53" s="47"/>
      <c r="I53" s="47"/>
      <c r="J53" s="108" t="e">
        <f>VLOOKUP($F53,УЧАСТНИКИ!$A$2:$K$231,9,FALSE)</f>
        <v>#N/A</v>
      </c>
    </row>
    <row r="54" spans="1:12" ht="20.100000000000001" hidden="1" customHeight="1" x14ac:dyDescent="0.2">
      <c r="A54" s="47" t="s">
        <v>20</v>
      </c>
      <c r="B54" s="293" t="e">
        <f>VLOOKUP($F54,УЧАСТНИКИ!$A$1:$K$705,3,FALSE)</f>
        <v>#N/A</v>
      </c>
      <c r="C54" s="108" t="e">
        <f>VLOOKUP($F54,УЧАСТНИКИ!$A$1:$K$705,4,FALSE)</f>
        <v>#N/A</v>
      </c>
      <c r="D54" s="230" t="e">
        <f>VLOOKUP($F54,УЧАСТНИКИ!$A$1:$K$705,5,FALSE)</f>
        <v>#N/A</v>
      </c>
      <c r="E54" s="230" t="e">
        <f>VLOOKUP($F54,УЧАСТНИКИ!$A$1:$K$705,11,FALSE)</f>
        <v>#N/A</v>
      </c>
      <c r="F54" s="192"/>
      <c r="G54" s="47"/>
      <c r="H54" s="47"/>
      <c r="I54" s="47"/>
      <c r="J54" s="108" t="e">
        <f>VLOOKUP($F54,УЧАСТНИКИ!$A$2:$K$231,9,FALSE)</f>
        <v>#N/A</v>
      </c>
      <c r="L54" s="2"/>
    </row>
    <row r="55" spans="1:12" ht="20.100000000000001" hidden="1" customHeight="1" x14ac:dyDescent="0.2">
      <c r="A55" s="28"/>
      <c r="B55" s="31" t="s">
        <v>76</v>
      </c>
      <c r="C55" s="29"/>
      <c r="D55" s="86"/>
      <c r="E55" s="86"/>
      <c r="F55" s="195"/>
      <c r="G55" s="29"/>
      <c r="H55" s="29"/>
      <c r="I55" s="29"/>
      <c r="J55" s="30"/>
    </row>
    <row r="56" spans="1:12" ht="20.100000000000001" hidden="1" customHeight="1" x14ac:dyDescent="0.2">
      <c r="A56" s="47" t="s">
        <v>17</v>
      </c>
      <c r="B56" s="293"/>
      <c r="C56" s="108"/>
      <c r="D56" s="230"/>
      <c r="E56" s="230"/>
      <c r="F56" s="192"/>
      <c r="G56" s="47"/>
      <c r="H56" s="47"/>
      <c r="I56" s="47"/>
      <c r="J56" s="108"/>
    </row>
    <row r="57" spans="1:12" ht="20.100000000000001" hidden="1" customHeight="1" x14ac:dyDescent="0.2">
      <c r="A57" s="47" t="s">
        <v>18</v>
      </c>
      <c r="B57" s="293" t="e">
        <f>VLOOKUP($F57,УЧАСТНИКИ!$A$1:$K$705,3,FALSE)</f>
        <v>#N/A</v>
      </c>
      <c r="C57" s="108" t="e">
        <f>VLOOKUP($F57,УЧАСТНИКИ!$A$1:$K$705,4,FALSE)</f>
        <v>#N/A</v>
      </c>
      <c r="D57" s="230" t="e">
        <f>VLOOKUP($F57,УЧАСТНИКИ!$A$1:$K$705,5,FALSE)</f>
        <v>#N/A</v>
      </c>
      <c r="E57" s="230" t="e">
        <f>VLOOKUP($F57,УЧАСТНИКИ!$A$1:$K$705,11,FALSE)</f>
        <v>#N/A</v>
      </c>
      <c r="F57" s="192"/>
      <c r="G57" s="47"/>
      <c r="H57" s="47"/>
      <c r="I57" s="47"/>
      <c r="J57" s="108" t="e">
        <f>VLOOKUP($F57,УЧАСТНИКИ!$A$2:$K$231,9,FALSE)</f>
        <v>#N/A</v>
      </c>
    </row>
    <row r="58" spans="1:12" ht="20.100000000000001" hidden="1" customHeight="1" x14ac:dyDescent="0.2">
      <c r="A58" s="47" t="s">
        <v>19</v>
      </c>
      <c r="B58" s="293" t="e">
        <f>VLOOKUP($F58,УЧАСТНИКИ!$A$1:$K$705,3,FALSE)</f>
        <v>#N/A</v>
      </c>
      <c r="C58" s="108" t="e">
        <f>VLOOKUP($F58,УЧАСТНИКИ!$A$1:$K$705,4,FALSE)</f>
        <v>#N/A</v>
      </c>
      <c r="D58" s="230" t="e">
        <f>VLOOKUP($F58,УЧАСТНИКИ!$A$1:$K$705,5,FALSE)</f>
        <v>#N/A</v>
      </c>
      <c r="E58" s="230" t="e">
        <f>VLOOKUP($F58,УЧАСТНИКИ!$A$1:$K$705,11,FALSE)</f>
        <v>#N/A</v>
      </c>
      <c r="F58" s="192"/>
      <c r="G58" s="47"/>
      <c r="H58" s="47"/>
      <c r="I58" s="47"/>
      <c r="J58" s="108" t="e">
        <f>VLOOKUP($F58,УЧАСТНИКИ!$A$2:$K$231,9,FALSE)</f>
        <v>#N/A</v>
      </c>
    </row>
    <row r="59" spans="1:12" ht="20.100000000000001" hidden="1" customHeight="1" x14ac:dyDescent="0.2">
      <c r="A59" s="47" t="s">
        <v>20</v>
      </c>
      <c r="B59" s="293"/>
      <c r="C59" s="108"/>
      <c r="D59" s="230"/>
      <c r="E59" s="230"/>
      <c r="F59" s="192"/>
      <c r="G59" s="47"/>
      <c r="H59" s="47"/>
      <c r="I59" s="47"/>
      <c r="J59" s="108"/>
      <c r="L59" s="2"/>
    </row>
    <row r="60" spans="1:12" ht="18.75" hidden="1" customHeight="1" x14ac:dyDescent="0.2">
      <c r="A60" s="39"/>
      <c r="B60" s="438" t="str">
        <f>Name_9</f>
        <v>МУЖЧИНЫ 2001г.р. и старше</v>
      </c>
      <c r="C60" s="438"/>
      <c r="D60" s="245"/>
      <c r="E60" s="245"/>
      <c r="F60" s="40"/>
      <c r="G60" s="40"/>
      <c r="H60" s="40"/>
      <c r="I60" s="40"/>
      <c r="J60" s="41"/>
    </row>
    <row r="61" spans="1:12" ht="20.100000000000001" hidden="1" customHeight="1" x14ac:dyDescent="0.2">
      <c r="A61" s="28"/>
      <c r="B61" s="31" t="s">
        <v>77</v>
      </c>
      <c r="C61" s="29"/>
      <c r="D61" s="86"/>
      <c r="E61" s="86"/>
      <c r="F61" s="195"/>
      <c r="G61" s="29"/>
      <c r="H61" s="29"/>
      <c r="I61" s="29"/>
      <c r="J61" s="30"/>
    </row>
    <row r="62" spans="1:12" ht="20.100000000000001" hidden="1" customHeight="1" x14ac:dyDescent="0.2">
      <c r="A62" s="47" t="s">
        <v>17</v>
      </c>
      <c r="B62" s="293"/>
      <c r="C62" s="108"/>
      <c r="D62" s="230"/>
      <c r="E62" s="230"/>
      <c r="F62" s="192"/>
      <c r="G62" s="47"/>
      <c r="H62" s="47"/>
      <c r="I62" s="47"/>
      <c r="J62" s="108"/>
    </row>
    <row r="63" spans="1:12" ht="20.100000000000001" hidden="1" customHeight="1" x14ac:dyDescent="0.2">
      <c r="A63" s="47" t="s">
        <v>18</v>
      </c>
      <c r="B63" s="293" t="e">
        <f>VLOOKUP($F63,УЧАСТНИКИ!$A$1:$K$705,3,FALSE)</f>
        <v>#N/A</v>
      </c>
      <c r="C63" s="108" t="e">
        <f>VLOOKUP($F63,УЧАСТНИКИ!$A$1:$K$705,4,FALSE)</f>
        <v>#N/A</v>
      </c>
      <c r="D63" s="230" t="e">
        <f>VLOOKUP($F63,УЧАСТНИКИ!$A$1:$K$705,5,FALSE)</f>
        <v>#N/A</v>
      </c>
      <c r="E63" s="230" t="e">
        <f>VLOOKUP($F63,УЧАСТНИКИ!$A$1:$K$705,11,FALSE)</f>
        <v>#N/A</v>
      </c>
      <c r="F63" s="192"/>
      <c r="G63" s="47"/>
      <c r="H63" s="47"/>
      <c r="I63" s="47"/>
      <c r="J63" s="108"/>
    </row>
    <row r="64" spans="1:12" ht="20.100000000000001" hidden="1" customHeight="1" x14ac:dyDescent="0.2">
      <c r="A64" s="47" t="s">
        <v>19</v>
      </c>
      <c r="B64" s="293" t="e">
        <f>VLOOKUP($F64,УЧАСТНИКИ!$A$1:$K$705,3,FALSE)</f>
        <v>#N/A</v>
      </c>
      <c r="C64" s="108" t="e">
        <f>VLOOKUP($F64,УЧАСТНИКИ!$A$1:$K$705,4,FALSE)</f>
        <v>#N/A</v>
      </c>
      <c r="D64" s="230" t="e">
        <f>VLOOKUP($F64,УЧАСТНИКИ!$A$1:$K$705,5,FALSE)</f>
        <v>#N/A</v>
      </c>
      <c r="E64" s="230" t="e">
        <f>VLOOKUP($F64,УЧАСТНИКИ!$A$1:$K$705,11,FALSE)</f>
        <v>#N/A</v>
      </c>
      <c r="F64" s="192"/>
      <c r="G64" s="47"/>
      <c r="H64" s="47"/>
      <c r="I64" s="47"/>
      <c r="J64" s="108"/>
    </row>
    <row r="65" spans="1:12" ht="20.100000000000001" hidden="1" customHeight="1" x14ac:dyDescent="0.2">
      <c r="A65" s="47" t="s">
        <v>20</v>
      </c>
      <c r="B65" s="293"/>
      <c r="C65" s="108"/>
      <c r="D65" s="230"/>
      <c r="E65" s="230"/>
      <c r="F65" s="192"/>
      <c r="G65" s="47"/>
      <c r="H65" s="47"/>
      <c r="I65" s="47"/>
      <c r="J65" s="108"/>
      <c r="L65" s="2"/>
    </row>
    <row r="66" spans="1:12" ht="20.100000000000001" hidden="1" customHeight="1" x14ac:dyDescent="0.2">
      <c r="A66" s="28"/>
      <c r="B66" s="31" t="s">
        <v>78</v>
      </c>
      <c r="C66" s="29"/>
      <c r="D66" s="86"/>
      <c r="E66" s="86"/>
      <c r="F66" s="195"/>
      <c r="G66" s="29"/>
      <c r="H66" s="29"/>
      <c r="I66" s="29"/>
      <c r="J66" s="30"/>
    </row>
    <row r="67" spans="1:12" ht="20.100000000000001" hidden="1" customHeight="1" x14ac:dyDescent="0.2">
      <c r="A67" s="47" t="s">
        <v>17</v>
      </c>
      <c r="B67" s="293"/>
      <c r="C67" s="108"/>
      <c r="D67" s="230"/>
      <c r="E67" s="230"/>
      <c r="F67" s="192"/>
      <c r="G67" s="47"/>
      <c r="H67" s="47"/>
      <c r="I67" s="47"/>
      <c r="J67" s="108"/>
    </row>
    <row r="68" spans="1:12" ht="20.100000000000001" hidden="1" customHeight="1" x14ac:dyDescent="0.2">
      <c r="A68" s="47" t="s">
        <v>18</v>
      </c>
      <c r="B68" s="293" t="e">
        <f>VLOOKUP($F68,УЧАСТНИКИ!$A$1:$K$705,3,FALSE)</f>
        <v>#N/A</v>
      </c>
      <c r="C68" s="108" t="e">
        <f>VLOOKUP($F68,УЧАСТНИКИ!$A$1:$K$705,4,FALSE)</f>
        <v>#N/A</v>
      </c>
      <c r="D68" s="230" t="e">
        <f>VLOOKUP($F68,УЧАСТНИКИ!$A$1:$K$705,5,FALSE)</f>
        <v>#N/A</v>
      </c>
      <c r="E68" s="230" t="e">
        <f>VLOOKUP($F68,УЧАСТНИКИ!$A$1:$K$705,11,FALSE)</f>
        <v>#N/A</v>
      </c>
      <c r="F68" s="192"/>
      <c r="G68" s="47"/>
      <c r="H68" s="47"/>
      <c r="I68" s="47"/>
      <c r="J68" s="108" t="e">
        <f>VLOOKUP($F68,УЧАСТНИКИ!$A$2:$K$231,9,FALSE)</f>
        <v>#N/A</v>
      </c>
    </row>
    <row r="69" spans="1:12" ht="20.100000000000001" hidden="1" customHeight="1" x14ac:dyDescent="0.2">
      <c r="A69" s="47" t="s">
        <v>19</v>
      </c>
      <c r="B69" s="293" t="e">
        <f>VLOOKUP($F69,УЧАСТНИКИ!$A$1:$K$705,3,FALSE)</f>
        <v>#N/A</v>
      </c>
      <c r="C69" s="108" t="e">
        <f>VLOOKUP($F69,УЧАСТНИКИ!$A$1:$K$705,4,FALSE)</f>
        <v>#N/A</v>
      </c>
      <c r="D69" s="230" t="e">
        <f>VLOOKUP($F69,УЧАСТНИКИ!$A$1:$K$705,5,FALSE)</f>
        <v>#N/A</v>
      </c>
      <c r="E69" s="230" t="e">
        <f>VLOOKUP($F69,УЧАСТНИКИ!$A$1:$K$705,11,FALSE)</f>
        <v>#N/A</v>
      </c>
      <c r="F69" s="192"/>
      <c r="G69" s="47"/>
      <c r="H69" s="47"/>
      <c r="I69" s="47"/>
      <c r="J69" s="108" t="e">
        <f>VLOOKUP($F69,УЧАСТНИКИ!$A$2:$K$231,9,FALSE)</f>
        <v>#N/A</v>
      </c>
    </row>
    <row r="70" spans="1:12" ht="20.100000000000001" hidden="1" customHeight="1" x14ac:dyDescent="0.2">
      <c r="A70" s="47" t="s">
        <v>20</v>
      </c>
      <c r="B70" s="293" t="e">
        <f>VLOOKUP($F70,УЧАСТНИКИ!$A$1:$K$705,3,FALSE)</f>
        <v>#N/A</v>
      </c>
      <c r="C70" s="108" t="e">
        <f>VLOOKUP($F70,УЧАСТНИКИ!$A$1:$K$705,4,FALSE)</f>
        <v>#N/A</v>
      </c>
      <c r="D70" s="230" t="e">
        <f>VLOOKUP($F70,УЧАСТНИКИ!$A$1:$K$705,5,FALSE)</f>
        <v>#N/A</v>
      </c>
      <c r="E70" s="230" t="e">
        <f>VLOOKUP($F70,УЧАСТНИКИ!$A$1:$K$705,11,FALSE)</f>
        <v>#N/A</v>
      </c>
      <c r="F70" s="192"/>
      <c r="G70" s="47"/>
      <c r="H70" s="47"/>
      <c r="I70" s="47"/>
      <c r="J70" s="108" t="e">
        <f>VLOOKUP($F70,УЧАСТНИКИ!$A$2:$K$231,9,FALSE)</f>
        <v>#N/A</v>
      </c>
      <c r="L70" s="2"/>
    </row>
    <row r="71" spans="1:12" ht="20.100000000000001" hidden="1" customHeight="1" x14ac:dyDescent="0.2">
      <c r="A71" s="28"/>
      <c r="B71" s="31" t="s">
        <v>79</v>
      </c>
      <c r="C71" s="29"/>
      <c r="D71" s="86"/>
      <c r="E71" s="86"/>
      <c r="F71" s="195"/>
      <c r="G71" s="29"/>
      <c r="H71" s="29"/>
      <c r="I71" s="29"/>
      <c r="J71" s="30"/>
    </row>
    <row r="72" spans="1:12" ht="20.100000000000001" hidden="1" customHeight="1" x14ac:dyDescent="0.2">
      <c r="A72" s="47" t="s">
        <v>17</v>
      </c>
      <c r="B72" s="293" t="e">
        <f>VLOOKUP($F72,УЧАСТНИКИ!$A$1:$K$705,3,FALSE)</f>
        <v>#N/A</v>
      </c>
      <c r="C72" s="108" t="e">
        <f>VLOOKUP($F72,УЧАСТНИКИ!$A$1:$K$705,4,FALSE)</f>
        <v>#N/A</v>
      </c>
      <c r="D72" s="230" t="e">
        <f>VLOOKUP($F72,УЧАСТНИКИ!$A$1:$K$705,5,FALSE)</f>
        <v>#N/A</v>
      </c>
      <c r="E72" s="230" t="e">
        <f>VLOOKUP($F72,УЧАСТНИКИ!$A$1:$K$705,11,FALSE)</f>
        <v>#N/A</v>
      </c>
      <c r="F72" s="192"/>
      <c r="G72" s="47"/>
      <c r="H72" s="47"/>
      <c r="I72" s="47"/>
      <c r="J72" s="108" t="e">
        <f>VLOOKUP($F72,УЧАСТНИКИ!$A$2:$K$231,9,FALSE)</f>
        <v>#N/A</v>
      </c>
    </row>
    <row r="73" spans="1:12" ht="20.100000000000001" hidden="1" customHeight="1" x14ac:dyDescent="0.2">
      <c r="A73" s="47" t="s">
        <v>18</v>
      </c>
      <c r="B73" s="293" t="e">
        <f>VLOOKUP($F73,УЧАСТНИКИ!$A$1:$K$705,3,FALSE)</f>
        <v>#N/A</v>
      </c>
      <c r="C73" s="108" t="e">
        <f>VLOOKUP($F73,УЧАСТНИКИ!$A$1:$K$705,4,FALSE)</f>
        <v>#N/A</v>
      </c>
      <c r="D73" s="230" t="e">
        <f>VLOOKUP($F73,УЧАСТНИКИ!$A$1:$K$705,5,FALSE)</f>
        <v>#N/A</v>
      </c>
      <c r="E73" s="230" t="e">
        <f>VLOOKUP($F73,УЧАСТНИКИ!$A$1:$K$705,11,FALSE)</f>
        <v>#N/A</v>
      </c>
      <c r="F73" s="192"/>
      <c r="G73" s="47"/>
      <c r="H73" s="47"/>
      <c r="I73" s="47"/>
      <c r="J73" s="108" t="e">
        <f>VLOOKUP($F73,УЧАСТНИКИ!$A$2:$K$231,9,FALSE)</f>
        <v>#N/A</v>
      </c>
    </row>
    <row r="74" spans="1:12" ht="20.100000000000001" hidden="1" customHeight="1" x14ac:dyDescent="0.2">
      <c r="A74" s="47" t="s">
        <v>19</v>
      </c>
      <c r="B74" s="293" t="e">
        <f>VLOOKUP($F74,УЧАСТНИКИ!$A$1:$K$705,3,FALSE)</f>
        <v>#N/A</v>
      </c>
      <c r="C74" s="108" t="e">
        <f>VLOOKUP($F74,УЧАСТНИКИ!$A$1:$K$705,4,FALSE)</f>
        <v>#N/A</v>
      </c>
      <c r="D74" s="230" t="e">
        <f>VLOOKUP($F74,УЧАСТНИКИ!$A$1:$K$705,5,FALSE)</f>
        <v>#N/A</v>
      </c>
      <c r="E74" s="230" t="e">
        <f>VLOOKUP($F74,УЧАСТНИКИ!$A$1:$K$705,11,FALSE)</f>
        <v>#N/A</v>
      </c>
      <c r="F74" s="192"/>
      <c r="G74" s="47"/>
      <c r="H74" s="47"/>
      <c r="I74" s="47"/>
      <c r="J74" s="108" t="e">
        <f>VLOOKUP($F74,УЧАСТНИКИ!$A$2:$K$231,9,FALSE)</f>
        <v>#N/A</v>
      </c>
    </row>
    <row r="75" spans="1:12" ht="20.100000000000001" hidden="1" customHeight="1" x14ac:dyDescent="0.2">
      <c r="A75" s="47" t="s">
        <v>20</v>
      </c>
      <c r="B75" s="293" t="e">
        <f>VLOOKUP($F75,УЧАСТНИКИ!$A$1:$K$705,3,FALSE)</f>
        <v>#N/A</v>
      </c>
      <c r="C75" s="108" t="e">
        <f>VLOOKUP($F75,УЧАСТНИКИ!$A$1:$K$705,4,FALSE)</f>
        <v>#N/A</v>
      </c>
      <c r="D75" s="230" t="e">
        <f>VLOOKUP($F75,УЧАСТНИКИ!$A$1:$K$705,5,FALSE)</f>
        <v>#N/A</v>
      </c>
      <c r="E75" s="230" t="e">
        <f>VLOOKUP($F75,УЧАСТНИКИ!$A$1:$K$705,11,FALSE)</f>
        <v>#N/A</v>
      </c>
      <c r="F75" s="192"/>
      <c r="G75" s="47"/>
      <c r="H75" s="47"/>
      <c r="I75" s="47"/>
      <c r="J75" s="108" t="e">
        <f>VLOOKUP($F75,УЧАСТНИКИ!$A$2:$K$231,9,FALSE)</f>
        <v>#N/A</v>
      </c>
      <c r="L75" s="2"/>
    </row>
    <row r="76" spans="1:12" ht="20.100000000000001" hidden="1" customHeight="1" x14ac:dyDescent="0.2">
      <c r="A76" s="28"/>
      <c r="B76" s="31" t="s">
        <v>80</v>
      </c>
      <c r="C76" s="29"/>
      <c r="D76" s="86"/>
      <c r="E76" s="86"/>
      <c r="F76" s="195"/>
      <c r="G76" s="29"/>
      <c r="H76" s="29"/>
      <c r="I76" s="29"/>
      <c r="J76" s="30"/>
    </row>
    <row r="77" spans="1:12" ht="20.100000000000001" hidden="1" customHeight="1" x14ac:dyDescent="0.2">
      <c r="A77" s="47" t="s">
        <v>17</v>
      </c>
      <c r="B77" s="293" t="e">
        <f>VLOOKUP($F77,УЧАСТНИКИ!$A$1:$K$705,3,FALSE)</f>
        <v>#N/A</v>
      </c>
      <c r="C77" s="108" t="e">
        <f>VLOOKUP($F77,УЧАСТНИКИ!$A$1:$K$705,4,FALSE)</f>
        <v>#N/A</v>
      </c>
      <c r="D77" s="230" t="e">
        <f>VLOOKUP($F77,УЧАСТНИКИ!$A$1:$K$705,5,FALSE)</f>
        <v>#N/A</v>
      </c>
      <c r="E77" s="230" t="e">
        <f>VLOOKUP($F77,УЧАСТНИКИ!$A$1:$K$705,11,FALSE)</f>
        <v>#N/A</v>
      </c>
      <c r="F77" s="192"/>
      <c r="G77" s="47"/>
      <c r="H77" s="47"/>
      <c r="I77" s="47"/>
      <c r="J77" s="108" t="e">
        <f>VLOOKUP($F77,УЧАСТНИКИ!$A$2:$K$231,9,FALSE)</f>
        <v>#N/A</v>
      </c>
    </row>
    <row r="78" spans="1:12" ht="20.100000000000001" hidden="1" customHeight="1" x14ac:dyDescent="0.2">
      <c r="A78" s="47" t="s">
        <v>18</v>
      </c>
      <c r="B78" s="293" t="e">
        <f>VLOOKUP($F78,УЧАСТНИКИ!$A$1:$K$705,3,FALSE)</f>
        <v>#N/A</v>
      </c>
      <c r="C78" s="108" t="e">
        <f>VLOOKUP($F78,УЧАСТНИКИ!$A$1:$K$705,4,FALSE)</f>
        <v>#N/A</v>
      </c>
      <c r="D78" s="230" t="e">
        <f>VLOOKUP($F78,УЧАСТНИКИ!$A$1:$K$705,5,FALSE)</f>
        <v>#N/A</v>
      </c>
      <c r="E78" s="230" t="e">
        <f>VLOOKUP($F78,УЧАСТНИКИ!$A$1:$K$705,11,FALSE)</f>
        <v>#N/A</v>
      </c>
      <c r="F78" s="192"/>
      <c r="G78" s="47"/>
      <c r="H78" s="47"/>
      <c r="I78" s="47"/>
      <c r="J78" s="108" t="e">
        <f>VLOOKUP($F78,УЧАСТНИКИ!$A$2:$K$231,9,FALSE)</f>
        <v>#N/A</v>
      </c>
    </row>
    <row r="79" spans="1:12" ht="20.100000000000001" hidden="1" customHeight="1" x14ac:dyDescent="0.2">
      <c r="A79" s="47" t="s">
        <v>19</v>
      </c>
      <c r="B79" s="293" t="e">
        <f>VLOOKUP($F79,УЧАСТНИКИ!$A$1:$K$705,3,FALSE)</f>
        <v>#N/A</v>
      </c>
      <c r="C79" s="108" t="e">
        <f>VLOOKUP($F79,УЧАСТНИКИ!$A$1:$K$705,4,FALSE)</f>
        <v>#N/A</v>
      </c>
      <c r="D79" s="230" t="e">
        <f>VLOOKUP($F79,УЧАСТНИКИ!$A$1:$K$705,5,FALSE)</f>
        <v>#N/A</v>
      </c>
      <c r="E79" s="230" t="e">
        <f>VLOOKUP($F79,УЧАСТНИКИ!$A$1:$K$705,11,FALSE)</f>
        <v>#N/A</v>
      </c>
      <c r="F79" s="192"/>
      <c r="G79" s="47"/>
      <c r="H79" s="47"/>
      <c r="I79" s="47"/>
      <c r="J79" s="108" t="e">
        <f>VLOOKUP($F79,УЧАСТНИКИ!$A$2:$K$231,9,FALSE)</f>
        <v>#N/A</v>
      </c>
    </row>
    <row r="80" spans="1:12" ht="20.100000000000001" hidden="1" customHeight="1" x14ac:dyDescent="0.2">
      <c r="A80" s="47" t="s">
        <v>20</v>
      </c>
      <c r="B80" s="293" t="e">
        <f>VLOOKUP($F80,УЧАСТНИКИ!$A$1:$K$705,3,FALSE)</f>
        <v>#N/A</v>
      </c>
      <c r="C80" s="108" t="e">
        <f>VLOOKUP($F80,УЧАСТНИКИ!$A$1:$K$705,4,FALSE)</f>
        <v>#N/A</v>
      </c>
      <c r="D80" s="230" t="e">
        <f>VLOOKUP($F80,УЧАСТНИКИ!$A$1:$K$705,5,FALSE)</f>
        <v>#N/A</v>
      </c>
      <c r="E80" s="230" t="e">
        <f>VLOOKUP($F80,УЧАСТНИКИ!$A$1:$K$705,11,FALSE)</f>
        <v>#N/A</v>
      </c>
      <c r="F80" s="192"/>
      <c r="G80" s="47"/>
      <c r="H80" s="47"/>
      <c r="I80" s="47"/>
      <c r="J80" s="108" t="e">
        <f>VLOOKUP($F80,УЧАСТНИКИ!$A$2:$K$231,9,FALSE)</f>
        <v>#N/A</v>
      </c>
      <c r="L80" s="2"/>
    </row>
    <row r="81" spans="1:12" ht="20.100000000000001" hidden="1" customHeight="1" x14ac:dyDescent="0.2">
      <c r="A81" s="28"/>
      <c r="B81" s="31" t="s">
        <v>81</v>
      </c>
      <c r="C81" s="29"/>
      <c r="D81" s="86"/>
      <c r="E81" s="86"/>
      <c r="F81" s="195"/>
      <c r="G81" s="29"/>
      <c r="H81" s="29"/>
      <c r="I81" s="29"/>
      <c r="J81" s="30"/>
    </row>
    <row r="82" spans="1:12" s="225" customFormat="1" ht="20.100000000000001" hidden="1" customHeight="1" x14ac:dyDescent="0.2">
      <c r="A82" s="47" t="s">
        <v>17</v>
      </c>
      <c r="B82" s="293" t="e">
        <f>VLOOKUP($F82,УЧАСТНИКИ!$A$1:$K$705,3,FALSE)</f>
        <v>#N/A</v>
      </c>
      <c r="C82" s="108" t="e">
        <f>VLOOKUP($F82,УЧАСТНИКИ!$A$1:$K$705,4,FALSE)</f>
        <v>#N/A</v>
      </c>
      <c r="D82" s="230" t="e">
        <f>VLOOKUP($F82,УЧАСТНИКИ!$A$1:$K$705,5,FALSE)</f>
        <v>#N/A</v>
      </c>
      <c r="E82" s="230" t="e">
        <f>VLOOKUP($F82,УЧАСТНИКИ!$A$1:$K$705,11,FALSE)</f>
        <v>#N/A</v>
      </c>
      <c r="F82" s="192"/>
      <c r="G82" s="47"/>
      <c r="H82" s="47"/>
      <c r="I82" s="47"/>
      <c r="J82" s="108" t="e">
        <f>VLOOKUP($F82,УЧАСТНИКИ!$A$2:$K$231,9,FALSE)</f>
        <v>#N/A</v>
      </c>
    </row>
    <row r="83" spans="1:12" s="225" customFormat="1" ht="20.100000000000001" hidden="1" customHeight="1" x14ac:dyDescent="0.2">
      <c r="A83" s="47" t="s">
        <v>18</v>
      </c>
      <c r="B83" s="293" t="e">
        <f>VLOOKUP($F83,УЧАСТНИКИ!$A$1:$K$705,3,FALSE)</f>
        <v>#N/A</v>
      </c>
      <c r="C83" s="108" t="e">
        <f>VLOOKUP($F83,УЧАСТНИКИ!$A$1:$K$705,4,FALSE)</f>
        <v>#N/A</v>
      </c>
      <c r="D83" s="230" t="e">
        <f>VLOOKUP($F83,УЧАСТНИКИ!$A$1:$K$705,5,FALSE)</f>
        <v>#N/A</v>
      </c>
      <c r="E83" s="230" t="e">
        <f>VLOOKUP($F83,УЧАСТНИКИ!$A$1:$K$705,11,FALSE)</f>
        <v>#N/A</v>
      </c>
      <c r="F83" s="192"/>
      <c r="G83" s="47"/>
      <c r="H83" s="47"/>
      <c r="I83" s="47"/>
      <c r="J83" s="108" t="e">
        <f>VLOOKUP($F83,УЧАСТНИКИ!$A$2:$K$231,9,FALSE)</f>
        <v>#N/A</v>
      </c>
    </row>
    <row r="84" spans="1:12" ht="20.100000000000001" hidden="1" customHeight="1" x14ac:dyDescent="0.2">
      <c r="A84" s="47" t="s">
        <v>19</v>
      </c>
      <c r="B84" s="293" t="e">
        <f>VLOOKUP($F84,УЧАСТНИКИ!$A$1:$K$705,3,FALSE)</f>
        <v>#N/A</v>
      </c>
      <c r="C84" s="108" t="e">
        <f>VLOOKUP($F84,УЧАСТНИКИ!$A$1:$K$705,4,FALSE)</f>
        <v>#N/A</v>
      </c>
      <c r="D84" s="230" t="e">
        <f>VLOOKUP($F84,УЧАСТНИКИ!$A$1:$K$705,5,FALSE)</f>
        <v>#N/A</v>
      </c>
      <c r="E84" s="230" t="e">
        <f>VLOOKUP($F84,УЧАСТНИКИ!$A$1:$K$705,11,FALSE)</f>
        <v>#N/A</v>
      </c>
      <c r="F84" s="192"/>
      <c r="G84" s="47"/>
      <c r="H84" s="47"/>
      <c r="I84" s="47"/>
      <c r="J84" s="108" t="e">
        <f>VLOOKUP($F84,УЧАСТНИКИ!$A$2:$K$231,9,FALSE)</f>
        <v>#N/A</v>
      </c>
    </row>
    <row r="85" spans="1:12" ht="20.100000000000001" hidden="1" customHeight="1" x14ac:dyDescent="0.2">
      <c r="A85" s="47" t="s">
        <v>20</v>
      </c>
      <c r="B85" s="293" t="e">
        <f>VLOOKUP($F85,УЧАСТНИКИ!$A$1:$K$705,3,FALSE)</f>
        <v>#N/A</v>
      </c>
      <c r="C85" s="108" t="e">
        <f>VLOOKUP($F85,УЧАСТНИКИ!$A$1:$K$705,4,FALSE)</f>
        <v>#N/A</v>
      </c>
      <c r="D85" s="230" t="e">
        <f>VLOOKUP($F85,УЧАСТНИКИ!$A$1:$K$705,5,FALSE)</f>
        <v>#N/A</v>
      </c>
      <c r="E85" s="230" t="e">
        <f>VLOOKUP($F85,УЧАСТНИКИ!$A$1:$K$705,11,FALSE)</f>
        <v>#N/A</v>
      </c>
      <c r="F85" s="192"/>
      <c r="G85" s="47"/>
      <c r="H85" s="47"/>
      <c r="I85" s="47"/>
      <c r="J85" s="108" t="e">
        <f>VLOOKUP($F85,УЧАСТНИКИ!$A$2:$K$231,9,FALSE)</f>
        <v>#N/A</v>
      </c>
      <c r="L85" s="2"/>
    </row>
    <row r="86" spans="1:12" ht="20.100000000000001" hidden="1" customHeight="1" x14ac:dyDescent="0.2">
      <c r="A86" s="28"/>
      <c r="B86" s="31" t="s">
        <v>82</v>
      </c>
      <c r="C86" s="29"/>
      <c r="D86" s="86"/>
      <c r="E86" s="86"/>
      <c r="F86" s="195"/>
      <c r="G86" s="29"/>
      <c r="H86" s="29"/>
      <c r="I86" s="29"/>
      <c r="J86" s="30"/>
    </row>
    <row r="87" spans="1:12" ht="20.100000000000001" hidden="1" customHeight="1" x14ac:dyDescent="0.2">
      <c r="A87" s="47" t="s">
        <v>17</v>
      </c>
      <c r="B87" s="293" t="e">
        <f>VLOOKUP($F87,УЧАСТНИКИ!$A$1:$K$705,3,FALSE)</f>
        <v>#N/A</v>
      </c>
      <c r="C87" s="108" t="e">
        <f>VLOOKUP($F87,УЧАСТНИКИ!$A$1:$K$705,4,FALSE)</f>
        <v>#N/A</v>
      </c>
      <c r="D87" s="230" t="e">
        <f>VLOOKUP($F87,УЧАСТНИКИ!$A$1:$K$705,5,FALSE)</f>
        <v>#N/A</v>
      </c>
      <c r="E87" s="230" t="e">
        <f>VLOOKUP($F87,УЧАСТНИКИ!$A$1:$K$705,11,FALSE)</f>
        <v>#N/A</v>
      </c>
      <c r="F87" s="192"/>
      <c r="G87" s="47"/>
      <c r="H87" s="47"/>
      <c r="I87" s="47"/>
      <c r="J87" s="108" t="e">
        <f>VLOOKUP($F87,УЧАСТНИКИ!$A$2:$K$231,9,FALSE)</f>
        <v>#N/A</v>
      </c>
    </row>
    <row r="88" spans="1:12" ht="20.100000000000001" hidden="1" customHeight="1" x14ac:dyDescent="0.2">
      <c r="A88" s="47" t="s">
        <v>18</v>
      </c>
      <c r="B88" s="293" t="e">
        <f>VLOOKUP($F88,УЧАСТНИКИ!$A$1:$K$705,3,FALSE)</f>
        <v>#N/A</v>
      </c>
      <c r="C88" s="108" t="e">
        <f>VLOOKUP($F88,УЧАСТНИКИ!$A$1:$K$705,4,FALSE)</f>
        <v>#N/A</v>
      </c>
      <c r="D88" s="230" t="e">
        <f>VLOOKUP($F88,УЧАСТНИКИ!$A$1:$K$705,5,FALSE)</f>
        <v>#N/A</v>
      </c>
      <c r="E88" s="230" t="e">
        <f>VLOOKUP($F88,УЧАСТНИКИ!$A$1:$K$705,11,FALSE)</f>
        <v>#N/A</v>
      </c>
      <c r="F88" s="192"/>
      <c r="G88" s="47"/>
      <c r="H88" s="47"/>
      <c r="I88" s="47"/>
      <c r="J88" s="108" t="e">
        <f>VLOOKUP($F88,УЧАСТНИКИ!$A$2:$K$231,9,FALSE)</f>
        <v>#N/A</v>
      </c>
    </row>
    <row r="89" spans="1:12" ht="20.100000000000001" hidden="1" customHeight="1" x14ac:dyDescent="0.2">
      <c r="A89" s="47" t="s">
        <v>19</v>
      </c>
      <c r="B89" s="293" t="e">
        <f>VLOOKUP($F89,УЧАСТНИКИ!$A$1:$K$705,3,FALSE)</f>
        <v>#N/A</v>
      </c>
      <c r="C89" s="108" t="e">
        <f>VLOOKUP($F89,УЧАСТНИКИ!$A$1:$K$705,4,FALSE)</f>
        <v>#N/A</v>
      </c>
      <c r="D89" s="230" t="e">
        <f>VLOOKUP($F89,УЧАСТНИКИ!$A$1:$K$705,5,FALSE)</f>
        <v>#N/A</v>
      </c>
      <c r="E89" s="230" t="e">
        <f>VLOOKUP($F89,УЧАСТНИКИ!$A$1:$K$705,11,FALSE)</f>
        <v>#N/A</v>
      </c>
      <c r="F89" s="192"/>
      <c r="G89" s="47"/>
      <c r="H89" s="47"/>
      <c r="I89" s="47"/>
      <c r="J89" s="108" t="e">
        <f>VLOOKUP($F89,УЧАСТНИКИ!$A$2:$K$231,9,FALSE)</f>
        <v>#N/A</v>
      </c>
    </row>
    <row r="90" spans="1:12" ht="20.100000000000001" hidden="1" customHeight="1" x14ac:dyDescent="0.2">
      <c r="A90" s="47" t="s">
        <v>20</v>
      </c>
      <c r="B90" s="293" t="e">
        <f>VLOOKUP($F90,УЧАСТНИКИ!$A$1:$K$705,3,FALSE)</f>
        <v>#N/A</v>
      </c>
      <c r="C90" s="108" t="e">
        <f>VLOOKUP($F90,УЧАСТНИКИ!$A$1:$K$705,4,FALSE)</f>
        <v>#N/A</v>
      </c>
      <c r="D90" s="230" t="e">
        <f>VLOOKUP($F90,УЧАСТНИКИ!$A$1:$K$705,5,FALSE)</f>
        <v>#N/A</v>
      </c>
      <c r="E90" s="230" t="e">
        <f>VLOOKUP($F90,УЧАСТНИКИ!$A$1:$K$705,11,FALSE)</f>
        <v>#N/A</v>
      </c>
      <c r="F90" s="192"/>
      <c r="G90" s="47"/>
      <c r="H90" s="47"/>
      <c r="I90" s="47"/>
      <c r="J90" s="108" t="e">
        <f>VLOOKUP($F90,УЧАСТНИКИ!$A$2:$K$231,9,FALSE)</f>
        <v>#N/A</v>
      </c>
      <c r="L90" s="2"/>
    </row>
    <row r="91" spans="1:12" ht="20.100000000000001" hidden="1" customHeight="1" x14ac:dyDescent="0.2">
      <c r="A91" s="28"/>
      <c r="B91" s="31" t="s">
        <v>83</v>
      </c>
      <c r="C91" s="29"/>
      <c r="D91" s="86"/>
      <c r="E91" s="86"/>
      <c r="F91" s="195"/>
      <c r="G91" s="29"/>
      <c r="H91" s="29"/>
      <c r="I91" s="29"/>
      <c r="J91" s="30"/>
    </row>
    <row r="92" spans="1:12" ht="20.100000000000001" hidden="1" customHeight="1" x14ac:dyDescent="0.2">
      <c r="A92" s="47" t="s">
        <v>17</v>
      </c>
      <c r="B92" s="293" t="e">
        <f>VLOOKUP($F92,УЧАСТНИКИ!$A$1:$K$705,3,FALSE)</f>
        <v>#N/A</v>
      </c>
      <c r="C92" s="108" t="e">
        <f>VLOOKUP($F92,УЧАСТНИКИ!$A$1:$K$705,4,FALSE)</f>
        <v>#N/A</v>
      </c>
      <c r="D92" s="230" t="e">
        <f>VLOOKUP($F92,УЧАСТНИКИ!$A$1:$K$705,5,FALSE)</f>
        <v>#N/A</v>
      </c>
      <c r="E92" s="230" t="e">
        <f>VLOOKUP($F92,УЧАСТНИКИ!$A$1:$K$705,11,FALSE)</f>
        <v>#N/A</v>
      </c>
      <c r="F92" s="192"/>
      <c r="G92" s="47"/>
      <c r="H92" s="47"/>
      <c r="I92" s="47"/>
      <c r="J92" s="108" t="e">
        <f>VLOOKUP($F92,УЧАСТНИКИ!$A$2:$K$231,9,FALSE)</f>
        <v>#N/A</v>
      </c>
    </row>
    <row r="93" spans="1:12" ht="20.100000000000001" hidden="1" customHeight="1" x14ac:dyDescent="0.2">
      <c r="A93" s="47" t="s">
        <v>18</v>
      </c>
      <c r="B93" s="293" t="e">
        <f>VLOOKUP($F93,УЧАСТНИКИ!$A$1:$K$705,3,FALSE)</f>
        <v>#N/A</v>
      </c>
      <c r="C93" s="108" t="e">
        <f>VLOOKUP($F93,УЧАСТНИКИ!$A$1:$K$705,4,FALSE)</f>
        <v>#N/A</v>
      </c>
      <c r="D93" s="230" t="e">
        <f>VLOOKUP($F93,УЧАСТНИКИ!$A$1:$K$705,5,FALSE)</f>
        <v>#N/A</v>
      </c>
      <c r="E93" s="230" t="e">
        <f>VLOOKUP($F93,УЧАСТНИКИ!$A$1:$K$705,11,FALSE)</f>
        <v>#N/A</v>
      </c>
      <c r="F93" s="192"/>
      <c r="G93" s="47"/>
      <c r="H93" s="47"/>
      <c r="I93" s="47"/>
      <c r="J93" s="108" t="e">
        <f>VLOOKUP($F93,УЧАСТНИКИ!$A$2:$K$231,9,FALSE)</f>
        <v>#N/A</v>
      </c>
    </row>
    <row r="94" spans="1:12" ht="20.100000000000001" hidden="1" customHeight="1" x14ac:dyDescent="0.2">
      <c r="A94" s="47" t="s">
        <v>19</v>
      </c>
      <c r="B94" s="293" t="e">
        <f>VLOOKUP($F94,УЧАСТНИКИ!$A$1:$K$705,3,FALSE)</f>
        <v>#N/A</v>
      </c>
      <c r="C94" s="108" t="e">
        <f>VLOOKUP($F94,УЧАСТНИКИ!$A$1:$K$705,4,FALSE)</f>
        <v>#N/A</v>
      </c>
      <c r="D94" s="230" t="e">
        <f>VLOOKUP($F94,УЧАСТНИКИ!$A$1:$K$705,5,FALSE)</f>
        <v>#N/A</v>
      </c>
      <c r="E94" s="230" t="e">
        <f>VLOOKUP($F94,УЧАСТНИКИ!$A$1:$K$705,11,FALSE)</f>
        <v>#N/A</v>
      </c>
      <c r="F94" s="192"/>
      <c r="G94" s="47"/>
      <c r="H94" s="47"/>
      <c r="I94" s="47"/>
      <c r="J94" s="108" t="e">
        <f>VLOOKUP($F94,УЧАСТНИКИ!$A$2:$K$231,9,FALSE)</f>
        <v>#N/A</v>
      </c>
    </row>
    <row r="95" spans="1:12" ht="20.100000000000001" hidden="1" customHeight="1" x14ac:dyDescent="0.2">
      <c r="A95" s="47" t="s">
        <v>20</v>
      </c>
      <c r="B95" s="293"/>
      <c r="C95" s="108"/>
      <c r="D95" s="230"/>
      <c r="E95" s="230"/>
      <c r="F95" s="192"/>
      <c r="G95" s="47"/>
      <c r="H95" s="47"/>
      <c r="I95" s="47"/>
      <c r="J95" s="108" t="e">
        <f>VLOOKUP($F95,УЧАСТНИКИ!$A$2:$K$231,9,FALSE)</f>
        <v>#N/A</v>
      </c>
      <c r="L95" s="2"/>
    </row>
    <row r="96" spans="1:12" ht="20.100000000000001" hidden="1" customHeight="1" x14ac:dyDescent="0.2">
      <c r="A96" s="28"/>
      <c r="B96" s="31" t="s">
        <v>84</v>
      </c>
      <c r="C96" s="29"/>
      <c r="D96" s="86"/>
      <c r="E96" s="86"/>
      <c r="F96" s="195"/>
      <c r="G96" s="29"/>
      <c r="H96" s="29"/>
      <c r="I96" s="29"/>
      <c r="J96" s="30"/>
      <c r="K96" s="9"/>
    </row>
    <row r="97" spans="1:11" ht="20.100000000000001" hidden="1" customHeight="1" x14ac:dyDescent="0.2">
      <c r="A97" s="47" t="s">
        <v>17</v>
      </c>
      <c r="B97" s="293" t="e">
        <f>VLOOKUP($F97,УЧАСТНИКИ!$A$1:$K$705,3,FALSE)</f>
        <v>#N/A</v>
      </c>
      <c r="C97" s="108" t="e">
        <f>VLOOKUP($F97,УЧАСТНИКИ!$A$1:$K$705,4,FALSE)</f>
        <v>#N/A</v>
      </c>
      <c r="D97" s="230" t="e">
        <f>VLOOKUP($F97,УЧАСТНИКИ!$A$1:$K$705,5,FALSE)</f>
        <v>#N/A</v>
      </c>
      <c r="E97" s="230" t="e">
        <f>VLOOKUP($F97,УЧАСТНИКИ!$A$1:$K$705,11,FALSE)</f>
        <v>#N/A</v>
      </c>
      <c r="F97" s="192"/>
      <c r="G97" s="47"/>
      <c r="H97" s="47"/>
      <c r="I97" s="47"/>
      <c r="J97" s="108" t="e">
        <f>VLOOKUP($F97,УЧАСТНИКИ!$A$2:$K$231,9,FALSE)</f>
        <v>#N/A</v>
      </c>
    </row>
    <row r="98" spans="1:11" ht="20.100000000000001" hidden="1" customHeight="1" x14ac:dyDescent="0.2">
      <c r="A98" s="47" t="s">
        <v>18</v>
      </c>
      <c r="B98" s="293" t="e">
        <f>VLOOKUP($F98,УЧАСТНИКИ!$A$1:$K$705,3,FALSE)</f>
        <v>#N/A</v>
      </c>
      <c r="C98" s="108" t="e">
        <f>VLOOKUP($F98,УЧАСТНИКИ!$A$1:$K$705,4,FALSE)</f>
        <v>#N/A</v>
      </c>
      <c r="D98" s="230" t="e">
        <f>VLOOKUP($F98,УЧАСТНИКИ!$A$1:$K$705,5,FALSE)</f>
        <v>#N/A</v>
      </c>
      <c r="E98" s="230" t="e">
        <f>VLOOKUP($F98,УЧАСТНИКИ!$A$1:$K$705,11,FALSE)</f>
        <v>#N/A</v>
      </c>
      <c r="F98" s="192"/>
      <c r="G98" s="47"/>
      <c r="H98" s="47"/>
      <c r="I98" s="47"/>
      <c r="J98" s="108" t="e">
        <f>VLOOKUP($F98,УЧАСТНИКИ!$A$2:$K$231,9,FALSE)</f>
        <v>#N/A</v>
      </c>
    </row>
    <row r="99" spans="1:11" ht="20.100000000000001" hidden="1" customHeight="1" x14ac:dyDescent="0.2">
      <c r="A99" s="47" t="s">
        <v>19</v>
      </c>
      <c r="B99" s="293" t="e">
        <f>VLOOKUP($F99,УЧАСТНИКИ!$A$1:$K$705,3,FALSE)</f>
        <v>#N/A</v>
      </c>
      <c r="C99" s="108" t="e">
        <f>VLOOKUP($F99,УЧАСТНИКИ!$A$1:$K$705,4,FALSE)</f>
        <v>#N/A</v>
      </c>
      <c r="D99" s="230" t="e">
        <f>VLOOKUP($F99,УЧАСТНИКИ!$A$1:$K$705,5,FALSE)</f>
        <v>#N/A</v>
      </c>
      <c r="E99" s="230" t="e">
        <f>VLOOKUP($F99,УЧАСТНИКИ!$A$1:$K$705,11,FALSE)</f>
        <v>#N/A</v>
      </c>
      <c r="F99" s="192"/>
      <c r="G99" s="47"/>
      <c r="H99" s="47"/>
      <c r="I99" s="47"/>
      <c r="J99" s="108" t="e">
        <f>VLOOKUP($F99,УЧАСТНИКИ!$A$2:$K$231,9,FALSE)</f>
        <v>#N/A</v>
      </c>
    </row>
    <row r="100" spans="1:11" ht="20.100000000000001" hidden="1" customHeight="1" x14ac:dyDescent="0.2">
      <c r="A100" s="47" t="s">
        <v>20</v>
      </c>
      <c r="B100" s="293" t="e">
        <f>VLOOKUP($F100,УЧАСТНИКИ!$A$1:$K$705,3,FALSE)</f>
        <v>#N/A</v>
      </c>
      <c r="C100" s="108" t="e">
        <f>VLOOKUP($F100,УЧАСТНИКИ!$A$1:$K$705,4,FALSE)</f>
        <v>#N/A</v>
      </c>
      <c r="D100" s="230" t="e">
        <f>VLOOKUP($F100,УЧАСТНИКИ!$A$1:$K$705,5,FALSE)</f>
        <v>#N/A</v>
      </c>
      <c r="E100" s="230" t="e">
        <f>VLOOKUP($F100,УЧАСТНИКИ!$A$1:$K$705,11,FALSE)</f>
        <v>#N/A</v>
      </c>
      <c r="F100" s="192"/>
      <c r="G100" s="47"/>
      <c r="H100" s="47"/>
      <c r="I100" s="47"/>
      <c r="J100" s="108" t="e">
        <f>VLOOKUP($F100,УЧАСТНИКИ!$A$2:$K$231,9,FALSE)</f>
        <v>#N/A</v>
      </c>
    </row>
    <row r="101" spans="1:11" ht="18.75" hidden="1" customHeight="1" x14ac:dyDescent="0.2">
      <c r="A101" s="39"/>
      <c r="B101" s="438" t="str">
        <f>Name_8</f>
        <v>МУЖЧИНЫ 2001г.р. и старше</v>
      </c>
      <c r="C101" s="438"/>
      <c r="D101" s="245"/>
      <c r="E101" s="245"/>
      <c r="F101" s="40"/>
      <c r="G101" s="40"/>
      <c r="H101" s="40"/>
      <c r="I101" s="40"/>
      <c r="J101" s="41"/>
    </row>
    <row r="102" spans="1:11" ht="20.100000000000001" hidden="1" customHeight="1" x14ac:dyDescent="0.2">
      <c r="A102" s="28"/>
      <c r="B102" s="31" t="s">
        <v>85</v>
      </c>
      <c r="C102" s="29"/>
      <c r="D102" s="86"/>
      <c r="E102" s="86"/>
      <c r="F102" s="195"/>
      <c r="G102" s="29"/>
      <c r="H102" s="29"/>
      <c r="I102" s="29"/>
      <c r="J102" s="30"/>
    </row>
    <row r="103" spans="1:11" ht="20.100000000000001" hidden="1" customHeight="1" x14ac:dyDescent="0.2">
      <c r="A103" s="47" t="s">
        <v>17</v>
      </c>
      <c r="B103" s="293" t="e">
        <f>VLOOKUP($F103,УЧАСТНИКИ!$A$1:$K$705,3,FALSE)</f>
        <v>#N/A</v>
      </c>
      <c r="C103" s="108" t="e">
        <f>VLOOKUP($F103,УЧАСТНИКИ!$A$1:$K$705,4,FALSE)</f>
        <v>#N/A</v>
      </c>
      <c r="D103" s="230" t="e">
        <f>VLOOKUP($F103,УЧАСТНИКИ!$A$1:$K$705,5,FALSE)</f>
        <v>#N/A</v>
      </c>
      <c r="E103" s="230" t="e">
        <f>VLOOKUP($F103,УЧАСТНИКИ!$A$1:$K$705,11,FALSE)</f>
        <v>#N/A</v>
      </c>
      <c r="F103" s="192"/>
      <c r="G103" s="47"/>
      <c r="H103" s="47"/>
      <c r="I103" s="47"/>
      <c r="J103" s="5" t="e">
        <f>VLOOKUP($F103,УЧАСТНИКИ!#REF!,9,FALSE)</f>
        <v>#REF!</v>
      </c>
    </row>
    <row r="104" spans="1:11" ht="20.100000000000001" hidden="1" customHeight="1" x14ac:dyDescent="0.2">
      <c r="A104" s="47" t="s">
        <v>18</v>
      </c>
      <c r="B104" s="293" t="e">
        <f>VLOOKUP($F104,УЧАСТНИКИ!$A$1:$K$705,3,FALSE)</f>
        <v>#N/A</v>
      </c>
      <c r="C104" s="108" t="e">
        <f>VLOOKUP($F104,УЧАСТНИКИ!$A$1:$K$705,4,FALSE)</f>
        <v>#N/A</v>
      </c>
      <c r="D104" s="230" t="e">
        <f>VLOOKUP($F104,УЧАСТНИКИ!$A$1:$K$705,5,FALSE)</f>
        <v>#N/A</v>
      </c>
      <c r="E104" s="230" t="e">
        <f>VLOOKUP($F104,УЧАСТНИКИ!$A$1:$K$705,11,FALSE)</f>
        <v>#N/A</v>
      </c>
      <c r="F104" s="192"/>
      <c r="G104" s="47"/>
      <c r="H104" s="47"/>
      <c r="I104" s="47"/>
      <c r="J104" s="5" t="e">
        <f>VLOOKUP($F104,УЧАСТНИКИ!#REF!,9,FALSE)</f>
        <v>#REF!</v>
      </c>
    </row>
    <row r="105" spans="1:11" ht="20.100000000000001" hidden="1" customHeight="1" x14ac:dyDescent="0.2">
      <c r="A105" s="47" t="s">
        <v>19</v>
      </c>
      <c r="B105" s="293" t="e">
        <f>VLOOKUP($F105,УЧАСТНИКИ!$A$1:$K$705,3,FALSE)</f>
        <v>#N/A</v>
      </c>
      <c r="C105" s="108" t="e">
        <f>VLOOKUP($F105,УЧАСТНИКИ!$A$1:$K$705,4,FALSE)</f>
        <v>#N/A</v>
      </c>
      <c r="D105" s="230" t="e">
        <f>VLOOKUP($F105,УЧАСТНИКИ!$A$1:$K$705,5,FALSE)</f>
        <v>#N/A</v>
      </c>
      <c r="E105" s="230" t="e">
        <f>VLOOKUP($F105,УЧАСТНИКИ!$A$1:$K$705,11,FALSE)</f>
        <v>#N/A</v>
      </c>
      <c r="F105" s="192"/>
      <c r="G105" s="47"/>
      <c r="H105" s="47"/>
      <c r="I105" s="47"/>
      <c r="J105" s="5" t="e">
        <f>VLOOKUP($F105,УЧАСТНИКИ!#REF!,9,FALSE)</f>
        <v>#REF!</v>
      </c>
    </row>
    <row r="106" spans="1:11" ht="20.100000000000001" hidden="1" customHeight="1" x14ac:dyDescent="0.2">
      <c r="A106" s="47" t="s">
        <v>20</v>
      </c>
      <c r="B106" s="293" t="e">
        <f>VLOOKUP($F106,УЧАСТНИКИ!$A$1:$K$705,3,FALSE)</f>
        <v>#N/A</v>
      </c>
      <c r="C106" s="108" t="e">
        <f>VLOOKUP($F106,УЧАСТНИКИ!$A$1:$K$705,4,FALSE)</f>
        <v>#N/A</v>
      </c>
      <c r="D106" s="230" t="e">
        <f>VLOOKUP($F106,УЧАСТНИКИ!$A$1:$K$705,5,FALSE)</f>
        <v>#N/A</v>
      </c>
      <c r="E106" s="230" t="e">
        <f>VLOOKUP($F106,УЧАСТНИКИ!$A$1:$K$705,11,FALSE)</f>
        <v>#N/A</v>
      </c>
      <c r="F106" s="192"/>
      <c r="G106" s="47"/>
      <c r="H106" s="47"/>
      <c r="I106" s="47"/>
      <c r="J106" s="5" t="e">
        <f>VLOOKUP($F106,УЧАСТНИКИ!#REF!,9,FALSE)</f>
        <v>#REF!</v>
      </c>
    </row>
    <row r="107" spans="1:11" ht="20.100000000000001" hidden="1" customHeight="1" x14ac:dyDescent="0.2">
      <c r="A107" s="28"/>
      <c r="B107" s="31" t="s">
        <v>86</v>
      </c>
      <c r="C107" s="29"/>
      <c r="D107" s="86"/>
      <c r="E107" s="86"/>
      <c r="F107" s="195"/>
      <c r="G107" s="29"/>
      <c r="H107" s="29"/>
      <c r="I107" s="29"/>
      <c r="J107" s="30"/>
      <c r="K107" s="9"/>
    </row>
    <row r="108" spans="1:11" ht="20.100000000000001" hidden="1" customHeight="1" x14ac:dyDescent="0.2">
      <c r="A108" s="47" t="s">
        <v>17</v>
      </c>
      <c r="B108" s="293" t="e">
        <f>VLOOKUP($F108,УЧАСТНИКИ!$A$1:$K$705,3,FALSE)</f>
        <v>#N/A</v>
      </c>
      <c r="C108" s="108" t="e">
        <f>VLOOKUP($F108,УЧАСТНИКИ!$A$1:$K$705,4,FALSE)</f>
        <v>#N/A</v>
      </c>
      <c r="D108" s="230" t="e">
        <f>VLOOKUP($F108,УЧАСТНИКИ!$A$1:$K$705,5,FALSE)</f>
        <v>#N/A</v>
      </c>
      <c r="E108" s="230" t="e">
        <f>VLOOKUP($F108,УЧАСТНИКИ!$A$1:$K$705,11,FALSE)</f>
        <v>#N/A</v>
      </c>
      <c r="F108" s="192"/>
      <c r="G108" s="47"/>
      <c r="H108" s="47"/>
      <c r="I108" s="47"/>
      <c r="J108" s="5" t="e">
        <f>VLOOKUP($F108,УЧАСТНИКИ!#REF!,9,FALSE)</f>
        <v>#REF!</v>
      </c>
    </row>
    <row r="109" spans="1:11" ht="20.100000000000001" hidden="1" customHeight="1" x14ac:dyDescent="0.2">
      <c r="A109" s="47" t="s">
        <v>18</v>
      </c>
      <c r="B109" s="293" t="e">
        <f>VLOOKUP($F109,УЧАСТНИКИ!$A$1:$K$705,3,FALSE)</f>
        <v>#N/A</v>
      </c>
      <c r="C109" s="108" t="e">
        <f>VLOOKUP($F109,УЧАСТНИКИ!$A$1:$K$705,4,FALSE)</f>
        <v>#N/A</v>
      </c>
      <c r="D109" s="230" t="e">
        <f>VLOOKUP($F109,УЧАСТНИКИ!$A$1:$K$705,5,FALSE)</f>
        <v>#N/A</v>
      </c>
      <c r="E109" s="230" t="e">
        <f>VLOOKUP($F109,УЧАСТНИКИ!$A$1:$K$705,11,FALSE)</f>
        <v>#N/A</v>
      </c>
      <c r="F109" s="192"/>
      <c r="G109" s="47"/>
      <c r="H109" s="47"/>
      <c r="I109" s="47"/>
      <c r="J109" s="5" t="e">
        <f>VLOOKUP($F109,УЧАСТНИКИ!#REF!,9,FALSE)</f>
        <v>#REF!</v>
      </c>
    </row>
    <row r="110" spans="1:11" ht="20.100000000000001" hidden="1" customHeight="1" x14ac:dyDescent="0.2">
      <c r="A110" s="47" t="s">
        <v>19</v>
      </c>
      <c r="B110" s="293" t="e">
        <f>VLOOKUP($F110,УЧАСТНИКИ!$A$1:$K$705,3,FALSE)</f>
        <v>#N/A</v>
      </c>
      <c r="C110" s="108" t="e">
        <f>VLOOKUP($F110,УЧАСТНИКИ!$A$1:$K$705,4,FALSE)</f>
        <v>#N/A</v>
      </c>
      <c r="D110" s="230" t="e">
        <f>VLOOKUP($F110,УЧАСТНИКИ!$A$1:$K$705,5,FALSE)</f>
        <v>#N/A</v>
      </c>
      <c r="E110" s="230" t="e">
        <f>VLOOKUP($F110,УЧАСТНИКИ!$A$1:$K$705,11,FALSE)</f>
        <v>#N/A</v>
      </c>
      <c r="F110" s="192"/>
      <c r="G110" s="47"/>
      <c r="H110" s="47"/>
      <c r="I110" s="47"/>
      <c r="J110" s="5" t="e">
        <f>VLOOKUP($F110,УЧАСТНИКИ!#REF!,9,FALSE)</f>
        <v>#REF!</v>
      </c>
    </row>
    <row r="111" spans="1:11" ht="20.100000000000001" hidden="1" customHeight="1" x14ac:dyDescent="0.2">
      <c r="A111" s="47" t="s">
        <v>20</v>
      </c>
      <c r="B111" s="293" t="e">
        <f>VLOOKUP($F111,УЧАСТНИКИ!$A$1:$K$705,3,FALSE)</f>
        <v>#N/A</v>
      </c>
      <c r="C111" s="108" t="e">
        <f>VLOOKUP($F111,УЧАСТНИКИ!$A$1:$K$705,4,FALSE)</f>
        <v>#N/A</v>
      </c>
      <c r="D111" s="230" t="e">
        <f>VLOOKUP($F111,УЧАСТНИКИ!$A$1:$K$705,5,FALSE)</f>
        <v>#N/A</v>
      </c>
      <c r="E111" s="230" t="e">
        <f>VLOOKUP($F111,УЧАСТНИКИ!$A$1:$K$705,11,FALSE)</f>
        <v>#N/A</v>
      </c>
      <c r="F111" s="192"/>
      <c r="G111" s="47"/>
      <c r="H111" s="47"/>
      <c r="I111" s="47"/>
      <c r="J111" s="5" t="e">
        <f>VLOOKUP($F111,УЧАСТНИКИ!#REF!,9,FALSE)</f>
        <v>#REF!</v>
      </c>
    </row>
    <row r="112" spans="1:11" ht="20.100000000000001" hidden="1" customHeight="1" x14ac:dyDescent="0.2">
      <c r="A112" s="28"/>
      <c r="B112" s="31" t="s">
        <v>87</v>
      </c>
      <c r="C112" s="29"/>
      <c r="D112" s="86"/>
      <c r="E112" s="86"/>
      <c r="F112" s="195"/>
      <c r="G112" s="29"/>
      <c r="H112" s="29"/>
      <c r="I112" s="29"/>
      <c r="J112" s="30"/>
    </row>
    <row r="113" spans="1:11" ht="20.100000000000001" hidden="1" customHeight="1" x14ac:dyDescent="0.2">
      <c r="A113" s="47" t="s">
        <v>17</v>
      </c>
      <c r="B113" s="293" t="e">
        <f>VLOOKUP($F113,УЧАСТНИКИ!$A$1:$K$705,3,FALSE)</f>
        <v>#N/A</v>
      </c>
      <c r="C113" s="108" t="e">
        <f>VLOOKUP($F113,УЧАСТНИКИ!$A$1:$K$705,4,FALSE)</f>
        <v>#N/A</v>
      </c>
      <c r="D113" s="230" t="e">
        <f>VLOOKUP($F113,УЧАСТНИКИ!$A$1:$K$705,5,FALSE)</f>
        <v>#N/A</v>
      </c>
      <c r="E113" s="230" t="e">
        <f>VLOOKUP($F113,УЧАСТНИКИ!$A$1:$K$705,11,FALSE)</f>
        <v>#N/A</v>
      </c>
      <c r="F113" s="192"/>
      <c r="G113" s="47"/>
      <c r="H113" s="47"/>
      <c r="I113" s="47"/>
      <c r="J113" s="5" t="e">
        <f>VLOOKUP($F113,УЧАСТНИКИ!#REF!,9,FALSE)</f>
        <v>#REF!</v>
      </c>
    </row>
    <row r="114" spans="1:11" ht="20.100000000000001" hidden="1" customHeight="1" x14ac:dyDescent="0.2">
      <c r="A114" s="47" t="s">
        <v>18</v>
      </c>
      <c r="B114" s="293" t="e">
        <f>VLOOKUP($F114,УЧАСТНИКИ!$A$1:$K$705,3,FALSE)</f>
        <v>#N/A</v>
      </c>
      <c r="C114" s="108" t="e">
        <f>VLOOKUP($F114,УЧАСТНИКИ!$A$1:$K$705,4,FALSE)</f>
        <v>#N/A</v>
      </c>
      <c r="D114" s="230" t="e">
        <f>VLOOKUP($F114,УЧАСТНИКИ!$A$1:$K$705,5,FALSE)</f>
        <v>#N/A</v>
      </c>
      <c r="E114" s="230" t="e">
        <f>VLOOKUP($F114,УЧАСТНИКИ!$A$1:$K$705,11,FALSE)</f>
        <v>#N/A</v>
      </c>
      <c r="F114" s="192"/>
      <c r="G114" s="47"/>
      <c r="H114" s="47"/>
      <c r="I114" s="47"/>
      <c r="J114" s="5" t="e">
        <f>VLOOKUP($F114,УЧАСТНИКИ!#REF!,9,FALSE)</f>
        <v>#REF!</v>
      </c>
    </row>
    <row r="115" spans="1:11" ht="20.100000000000001" hidden="1" customHeight="1" x14ac:dyDescent="0.2">
      <c r="A115" s="47" t="s">
        <v>19</v>
      </c>
      <c r="B115" s="293" t="e">
        <f>VLOOKUP($F115,УЧАСТНИКИ!$A$1:$K$705,3,FALSE)</f>
        <v>#N/A</v>
      </c>
      <c r="C115" s="108" t="e">
        <f>VLOOKUP($F115,УЧАСТНИКИ!$A$1:$K$705,4,FALSE)</f>
        <v>#N/A</v>
      </c>
      <c r="D115" s="230" t="e">
        <f>VLOOKUP($F115,УЧАСТНИКИ!$A$1:$K$705,5,FALSE)</f>
        <v>#N/A</v>
      </c>
      <c r="E115" s="230" t="e">
        <f>VLOOKUP($F115,УЧАСТНИКИ!$A$1:$K$705,11,FALSE)</f>
        <v>#N/A</v>
      </c>
      <c r="F115" s="192"/>
      <c r="G115" s="47"/>
      <c r="H115" s="47"/>
      <c r="I115" s="47"/>
      <c r="J115" s="5" t="e">
        <f>VLOOKUP($F115,УЧАСТНИКИ!#REF!,9,FALSE)</f>
        <v>#REF!</v>
      </c>
    </row>
    <row r="116" spans="1:11" ht="20.100000000000001" hidden="1" customHeight="1" x14ac:dyDescent="0.2">
      <c r="A116" s="47" t="s">
        <v>20</v>
      </c>
      <c r="B116" s="293" t="e">
        <f>VLOOKUP($F116,УЧАСТНИКИ!$A$1:$K$705,3,FALSE)</f>
        <v>#N/A</v>
      </c>
      <c r="C116" s="108" t="e">
        <f>VLOOKUP($F116,УЧАСТНИКИ!$A$1:$K$705,4,FALSE)</f>
        <v>#N/A</v>
      </c>
      <c r="D116" s="230" t="e">
        <f>VLOOKUP($F116,УЧАСТНИКИ!$A$1:$K$705,5,FALSE)</f>
        <v>#N/A</v>
      </c>
      <c r="E116" s="230" t="e">
        <f>VLOOKUP($F116,УЧАСТНИКИ!$A$1:$K$705,11,FALSE)</f>
        <v>#N/A</v>
      </c>
      <c r="F116" s="192"/>
      <c r="G116" s="47"/>
      <c r="H116" s="47"/>
      <c r="I116" s="47"/>
      <c r="J116" s="5" t="e">
        <f>VLOOKUP($F116,УЧАСТНИКИ!#REF!,9,FALSE)</f>
        <v>#REF!</v>
      </c>
    </row>
    <row r="117" spans="1:11" ht="20.100000000000001" hidden="1" customHeight="1" x14ac:dyDescent="0.2">
      <c r="A117" s="28"/>
      <c r="B117" s="31" t="s">
        <v>88</v>
      </c>
      <c r="C117" s="29"/>
      <c r="D117" s="86"/>
      <c r="E117" s="86"/>
      <c r="F117" s="195"/>
      <c r="G117" s="29"/>
      <c r="H117" s="29"/>
      <c r="I117" s="29"/>
      <c r="J117" s="30"/>
      <c r="K117" s="9"/>
    </row>
    <row r="118" spans="1:11" ht="20.100000000000001" hidden="1" customHeight="1" x14ac:dyDescent="0.2">
      <c r="A118" s="47" t="s">
        <v>17</v>
      </c>
      <c r="B118" s="293" t="e">
        <f>VLOOKUP($F118,УЧАСТНИКИ!$A$1:$K$705,3,FALSE)</f>
        <v>#N/A</v>
      </c>
      <c r="C118" s="108" t="e">
        <f>VLOOKUP($F118,УЧАСТНИКИ!$A$1:$K$705,4,FALSE)</f>
        <v>#N/A</v>
      </c>
      <c r="D118" s="230" t="e">
        <f>VLOOKUP($F118,УЧАСТНИКИ!$A$1:$K$705,5,FALSE)</f>
        <v>#N/A</v>
      </c>
      <c r="E118" s="230" t="e">
        <f>VLOOKUP($F118,УЧАСТНИКИ!$A$1:$K$705,11,FALSE)</f>
        <v>#N/A</v>
      </c>
      <c r="F118" s="192"/>
      <c r="G118" s="47"/>
      <c r="H118" s="47"/>
      <c r="I118" s="47"/>
      <c r="J118" s="5" t="e">
        <f>VLOOKUP($F118,УЧАСТНИКИ!#REF!,9,FALSE)</f>
        <v>#REF!</v>
      </c>
    </row>
    <row r="119" spans="1:11" ht="20.100000000000001" hidden="1" customHeight="1" x14ac:dyDescent="0.2">
      <c r="A119" s="47" t="s">
        <v>18</v>
      </c>
      <c r="B119" s="293" t="e">
        <f>VLOOKUP($F119,УЧАСТНИКИ!$A$1:$K$705,3,FALSE)</f>
        <v>#N/A</v>
      </c>
      <c r="C119" s="108" t="e">
        <f>VLOOKUP($F119,УЧАСТНИКИ!$A$1:$K$705,4,FALSE)</f>
        <v>#N/A</v>
      </c>
      <c r="D119" s="230" t="e">
        <f>VLOOKUP($F119,УЧАСТНИКИ!$A$1:$K$705,5,FALSE)</f>
        <v>#N/A</v>
      </c>
      <c r="E119" s="230" t="e">
        <f>VLOOKUP($F119,УЧАСТНИКИ!$A$1:$K$705,11,FALSE)</f>
        <v>#N/A</v>
      </c>
      <c r="F119" s="192"/>
      <c r="G119" s="47"/>
      <c r="H119" s="47"/>
      <c r="I119" s="47"/>
      <c r="J119" s="5" t="e">
        <f>VLOOKUP($F119,УЧАСТНИКИ!#REF!,9,FALSE)</f>
        <v>#REF!</v>
      </c>
    </row>
    <row r="120" spans="1:11" ht="20.100000000000001" hidden="1" customHeight="1" x14ac:dyDescent="0.2">
      <c r="A120" s="47" t="s">
        <v>19</v>
      </c>
      <c r="B120" s="293" t="e">
        <f>VLOOKUP($F120,УЧАСТНИКИ!$A$1:$K$705,3,FALSE)</f>
        <v>#N/A</v>
      </c>
      <c r="C120" s="108" t="e">
        <f>VLOOKUP($F120,УЧАСТНИКИ!$A$1:$K$705,4,FALSE)</f>
        <v>#N/A</v>
      </c>
      <c r="D120" s="230" t="e">
        <f>VLOOKUP($F120,УЧАСТНИКИ!$A$1:$K$705,5,FALSE)</f>
        <v>#N/A</v>
      </c>
      <c r="E120" s="230" t="e">
        <f>VLOOKUP($F120,УЧАСТНИКИ!$A$1:$K$705,11,FALSE)</f>
        <v>#N/A</v>
      </c>
      <c r="F120" s="192"/>
      <c r="G120" s="47"/>
      <c r="H120" s="47"/>
      <c r="I120" s="47"/>
      <c r="J120" s="5" t="e">
        <f>VLOOKUP($F120,УЧАСТНИКИ!#REF!,9,FALSE)</f>
        <v>#REF!</v>
      </c>
    </row>
    <row r="121" spans="1:11" ht="20.100000000000001" hidden="1" customHeight="1" x14ac:dyDescent="0.2">
      <c r="A121" s="47" t="s">
        <v>20</v>
      </c>
      <c r="B121" s="293" t="e">
        <f>VLOOKUP($F121,УЧАСТНИКИ!$A$1:$K$705,3,FALSE)</f>
        <v>#N/A</v>
      </c>
      <c r="C121" s="108" t="e">
        <f>VLOOKUP($F121,УЧАСТНИКИ!$A$1:$K$705,4,FALSE)</f>
        <v>#N/A</v>
      </c>
      <c r="D121" s="230" t="e">
        <f>VLOOKUP($F121,УЧАСТНИКИ!$A$1:$K$705,5,FALSE)</f>
        <v>#N/A</v>
      </c>
      <c r="E121" s="230" t="e">
        <f>VLOOKUP($F121,УЧАСТНИКИ!$A$1:$K$705,11,FALSE)</f>
        <v>#N/A</v>
      </c>
      <c r="F121" s="192"/>
      <c r="G121" s="47"/>
      <c r="H121" s="47"/>
      <c r="I121" s="47"/>
      <c r="J121" s="5" t="e">
        <f>VLOOKUP($F121,УЧАСТНИКИ!#REF!,9,FALSE)</f>
        <v>#REF!</v>
      </c>
    </row>
    <row r="122" spans="1:11" ht="20.100000000000001" hidden="1" customHeight="1" x14ac:dyDescent="0.2">
      <c r="A122" s="28"/>
      <c r="B122" s="31" t="s">
        <v>89</v>
      </c>
      <c r="C122" s="29"/>
      <c r="D122" s="86"/>
      <c r="E122" s="86"/>
      <c r="F122" s="195"/>
      <c r="G122" s="29"/>
      <c r="H122" s="29"/>
      <c r="I122" s="29"/>
      <c r="J122" s="30"/>
    </row>
    <row r="123" spans="1:11" ht="20.100000000000001" hidden="1" customHeight="1" x14ac:dyDescent="0.2">
      <c r="A123" s="47" t="s">
        <v>17</v>
      </c>
      <c r="B123" s="293" t="e">
        <f>VLOOKUP($F123,УЧАСТНИКИ!$A$1:$K$705,3,FALSE)</f>
        <v>#N/A</v>
      </c>
      <c r="C123" s="108" t="e">
        <f>VLOOKUP($F123,УЧАСТНИКИ!$A$1:$K$705,4,FALSE)</f>
        <v>#N/A</v>
      </c>
      <c r="D123" s="230" t="e">
        <f>VLOOKUP($F123,УЧАСТНИКИ!$A$1:$K$705,5,FALSE)</f>
        <v>#N/A</v>
      </c>
      <c r="E123" s="230" t="e">
        <f>VLOOKUP($F123,УЧАСТНИКИ!$A$1:$K$705,11,FALSE)</f>
        <v>#N/A</v>
      </c>
      <c r="F123" s="192"/>
      <c r="G123" s="47"/>
      <c r="H123" s="47"/>
      <c r="I123" s="47"/>
      <c r="J123" s="5" t="e">
        <f>VLOOKUP($F123,УЧАСТНИКИ!#REF!,9,FALSE)</f>
        <v>#REF!</v>
      </c>
    </row>
    <row r="124" spans="1:11" ht="20.100000000000001" hidden="1" customHeight="1" x14ac:dyDescent="0.2">
      <c r="A124" s="47" t="s">
        <v>18</v>
      </c>
      <c r="B124" s="293" t="e">
        <f>VLOOKUP($F124,УЧАСТНИКИ!$A$1:$K$705,3,FALSE)</f>
        <v>#N/A</v>
      </c>
      <c r="C124" s="108" t="e">
        <f>VLOOKUP($F124,УЧАСТНИКИ!$A$1:$K$705,4,FALSE)</f>
        <v>#N/A</v>
      </c>
      <c r="D124" s="230" t="e">
        <f>VLOOKUP($F124,УЧАСТНИКИ!$A$1:$K$705,5,FALSE)</f>
        <v>#N/A</v>
      </c>
      <c r="E124" s="230" t="e">
        <f>VLOOKUP($F124,УЧАСТНИКИ!$A$1:$K$705,11,FALSE)</f>
        <v>#N/A</v>
      </c>
      <c r="F124" s="192"/>
      <c r="G124" s="47"/>
      <c r="H124" s="47"/>
      <c r="I124" s="47"/>
      <c r="J124" s="5" t="e">
        <f>VLOOKUP($F124,УЧАСТНИКИ!#REF!,9,FALSE)</f>
        <v>#REF!</v>
      </c>
    </row>
    <row r="125" spans="1:11" ht="20.100000000000001" hidden="1" customHeight="1" x14ac:dyDescent="0.2">
      <c r="A125" s="47" t="s">
        <v>19</v>
      </c>
      <c r="B125" s="293" t="e">
        <f>VLOOKUP($F125,УЧАСТНИКИ!$A$1:$K$705,3,FALSE)</f>
        <v>#N/A</v>
      </c>
      <c r="C125" s="108" t="e">
        <f>VLOOKUP($F125,УЧАСТНИКИ!$A$1:$K$705,4,FALSE)</f>
        <v>#N/A</v>
      </c>
      <c r="D125" s="230" t="e">
        <f>VLOOKUP($F125,УЧАСТНИКИ!$A$1:$K$705,5,FALSE)</f>
        <v>#N/A</v>
      </c>
      <c r="E125" s="230" t="e">
        <f>VLOOKUP($F125,УЧАСТНИКИ!$A$1:$K$705,11,FALSE)</f>
        <v>#N/A</v>
      </c>
      <c r="F125" s="192"/>
      <c r="G125" s="47"/>
      <c r="H125" s="47"/>
      <c r="I125" s="47"/>
      <c r="J125" s="5" t="e">
        <f>VLOOKUP($F125,УЧАСТНИКИ!#REF!,9,FALSE)</f>
        <v>#REF!</v>
      </c>
    </row>
    <row r="126" spans="1:11" ht="20.100000000000001" hidden="1" customHeight="1" x14ac:dyDescent="0.2">
      <c r="A126" s="47" t="s">
        <v>20</v>
      </c>
      <c r="B126" s="293" t="e">
        <f>VLOOKUP($F126,УЧАСТНИКИ!$A$1:$K$705,3,FALSE)</f>
        <v>#N/A</v>
      </c>
      <c r="C126" s="108" t="e">
        <f>VLOOKUP($F126,УЧАСТНИКИ!$A$1:$K$705,4,FALSE)</f>
        <v>#N/A</v>
      </c>
      <c r="D126" s="230" t="e">
        <f>VLOOKUP($F126,УЧАСТНИКИ!$A$1:$K$705,5,FALSE)</f>
        <v>#N/A</v>
      </c>
      <c r="E126" s="230" t="e">
        <f>VLOOKUP($F126,УЧАСТНИКИ!$A$1:$K$705,11,FALSE)</f>
        <v>#N/A</v>
      </c>
      <c r="F126" s="192"/>
      <c r="G126" s="47"/>
      <c r="H126" s="47"/>
      <c r="I126" s="47"/>
      <c r="J126" s="5" t="e">
        <f>VLOOKUP($F126,УЧАСТНИКИ!#REF!,9,FALSE)</f>
        <v>#REF!</v>
      </c>
    </row>
    <row r="127" spans="1:11" ht="20.100000000000001" hidden="1" customHeight="1" x14ac:dyDescent="0.2">
      <c r="A127" s="28"/>
      <c r="B127" s="31" t="s">
        <v>90</v>
      </c>
      <c r="C127" s="29"/>
      <c r="D127" s="86"/>
      <c r="E127" s="86"/>
      <c r="F127" s="195"/>
      <c r="G127" s="29"/>
      <c r="H127" s="29"/>
      <c r="I127" s="29"/>
      <c r="J127" s="30"/>
      <c r="K127" s="9"/>
    </row>
    <row r="128" spans="1:11" ht="20.100000000000001" hidden="1" customHeight="1" x14ac:dyDescent="0.2">
      <c r="A128" s="47" t="s">
        <v>17</v>
      </c>
      <c r="B128" s="293" t="e">
        <f>VLOOKUP($F128,УЧАСТНИКИ!$A$1:$K$705,3,FALSE)</f>
        <v>#N/A</v>
      </c>
      <c r="C128" s="108" t="e">
        <f>VLOOKUP($F128,УЧАСТНИКИ!$A$1:$K$705,4,FALSE)</f>
        <v>#N/A</v>
      </c>
      <c r="D128" s="230" t="e">
        <f>VLOOKUP($F128,УЧАСТНИКИ!$A$1:$K$705,5,FALSE)</f>
        <v>#N/A</v>
      </c>
      <c r="E128" s="230" t="e">
        <f>VLOOKUP($F128,УЧАСТНИКИ!$A$1:$K$705,11,FALSE)</f>
        <v>#N/A</v>
      </c>
      <c r="F128" s="192"/>
      <c r="G128" s="47"/>
      <c r="H128" s="47"/>
      <c r="I128" s="47"/>
      <c r="J128" s="5" t="e">
        <f>VLOOKUP($F128,УЧАСТНИКИ!#REF!,9,FALSE)</f>
        <v>#REF!</v>
      </c>
    </row>
    <row r="129" spans="1:11" ht="20.100000000000001" hidden="1" customHeight="1" x14ac:dyDescent="0.2">
      <c r="A129" s="47" t="s">
        <v>18</v>
      </c>
      <c r="B129" s="293" t="e">
        <f>VLOOKUP($F129,УЧАСТНИКИ!$A$1:$K$705,3,FALSE)</f>
        <v>#N/A</v>
      </c>
      <c r="C129" s="108" t="e">
        <f>VLOOKUP($F129,УЧАСТНИКИ!$A$1:$K$705,4,FALSE)</f>
        <v>#N/A</v>
      </c>
      <c r="D129" s="230" t="e">
        <f>VLOOKUP($F129,УЧАСТНИКИ!$A$1:$K$705,5,FALSE)</f>
        <v>#N/A</v>
      </c>
      <c r="E129" s="230" t="e">
        <f>VLOOKUP($F129,УЧАСТНИКИ!$A$1:$K$705,11,FALSE)</f>
        <v>#N/A</v>
      </c>
      <c r="F129" s="192"/>
      <c r="G129" s="47"/>
      <c r="H129" s="47"/>
      <c r="I129" s="47"/>
      <c r="J129" s="5" t="e">
        <f>VLOOKUP($F129,УЧАСТНИКИ!#REF!,9,FALSE)</f>
        <v>#REF!</v>
      </c>
    </row>
    <row r="130" spans="1:11" ht="20.100000000000001" hidden="1" customHeight="1" x14ac:dyDescent="0.2">
      <c r="A130" s="47" t="s">
        <v>19</v>
      </c>
      <c r="B130" s="293" t="e">
        <f>VLOOKUP($F130,УЧАСТНИКИ!$A$1:$K$705,3,FALSE)</f>
        <v>#N/A</v>
      </c>
      <c r="C130" s="108" t="e">
        <f>VLOOKUP($F130,УЧАСТНИКИ!$A$1:$K$705,4,FALSE)</f>
        <v>#N/A</v>
      </c>
      <c r="D130" s="230" t="e">
        <f>VLOOKUP($F130,УЧАСТНИКИ!$A$1:$K$705,5,FALSE)</f>
        <v>#N/A</v>
      </c>
      <c r="E130" s="230" t="e">
        <f>VLOOKUP($F130,УЧАСТНИКИ!$A$1:$K$705,11,FALSE)</f>
        <v>#N/A</v>
      </c>
      <c r="F130" s="192"/>
      <c r="G130" s="47"/>
      <c r="H130" s="47"/>
      <c r="I130" s="47"/>
      <c r="J130" s="5" t="e">
        <f>VLOOKUP($F130,УЧАСТНИКИ!#REF!,9,FALSE)</f>
        <v>#REF!</v>
      </c>
    </row>
    <row r="131" spans="1:11" ht="20.100000000000001" hidden="1" customHeight="1" x14ac:dyDescent="0.2">
      <c r="A131" s="47" t="s">
        <v>20</v>
      </c>
      <c r="B131" s="293" t="e">
        <f>VLOOKUP($F131,УЧАСТНИКИ!$A$1:$K$705,3,FALSE)</f>
        <v>#N/A</v>
      </c>
      <c r="C131" s="108" t="e">
        <f>VLOOKUP($F131,УЧАСТНИКИ!$A$1:$K$705,4,FALSE)</f>
        <v>#N/A</v>
      </c>
      <c r="D131" s="230" t="e">
        <f>VLOOKUP($F131,УЧАСТНИКИ!$A$1:$K$705,5,FALSE)</f>
        <v>#N/A</v>
      </c>
      <c r="E131" s="230" t="e">
        <f>VLOOKUP($F131,УЧАСТНИКИ!$A$1:$K$705,11,FALSE)</f>
        <v>#N/A</v>
      </c>
      <c r="F131" s="192"/>
      <c r="G131" s="47"/>
      <c r="H131" s="47"/>
      <c r="I131" s="47"/>
      <c r="J131" s="5" t="e">
        <f>VLOOKUP($F131,УЧАСТНИКИ!#REF!,9,FALSE)</f>
        <v>#REF!</v>
      </c>
    </row>
    <row r="132" spans="1:11" ht="20.100000000000001" hidden="1" customHeight="1" x14ac:dyDescent="0.2">
      <c r="A132" s="28"/>
      <c r="B132" s="31" t="s">
        <v>91</v>
      </c>
      <c r="C132" s="29"/>
      <c r="D132" s="86"/>
      <c r="E132" s="86"/>
      <c r="F132" s="195"/>
      <c r="G132" s="29"/>
      <c r="H132" s="29"/>
      <c r="I132" s="29"/>
      <c r="J132" s="30"/>
    </row>
    <row r="133" spans="1:11" ht="20.100000000000001" hidden="1" customHeight="1" x14ac:dyDescent="0.2">
      <c r="A133" s="47" t="s">
        <v>17</v>
      </c>
      <c r="B133" s="293" t="e">
        <f>VLOOKUP($F133,УЧАСТНИКИ!$A$1:$K$705,3,FALSE)</f>
        <v>#N/A</v>
      </c>
      <c r="C133" s="108" t="e">
        <f>VLOOKUP($F133,УЧАСТНИКИ!$A$1:$K$705,4,FALSE)</f>
        <v>#N/A</v>
      </c>
      <c r="D133" s="230" t="e">
        <f>VLOOKUP($F133,УЧАСТНИКИ!$A$1:$K$705,5,FALSE)</f>
        <v>#N/A</v>
      </c>
      <c r="E133" s="230" t="e">
        <f>VLOOKUP($F133,УЧАСТНИКИ!$A$1:$K$705,11,FALSE)</f>
        <v>#N/A</v>
      </c>
      <c r="F133" s="192"/>
      <c r="G133" s="47"/>
      <c r="H133" s="47"/>
      <c r="I133" s="47"/>
      <c r="J133" s="5" t="e">
        <f>VLOOKUP($F133,УЧАСТНИКИ!#REF!,9,FALSE)</f>
        <v>#REF!</v>
      </c>
    </row>
    <row r="134" spans="1:11" ht="20.100000000000001" hidden="1" customHeight="1" x14ac:dyDescent="0.2">
      <c r="A134" s="47" t="s">
        <v>18</v>
      </c>
      <c r="B134" s="293" t="e">
        <f>VLOOKUP($F134,УЧАСТНИКИ!$A$1:$K$705,3,FALSE)</f>
        <v>#N/A</v>
      </c>
      <c r="C134" s="108" t="e">
        <f>VLOOKUP($F134,УЧАСТНИКИ!$A$1:$K$705,4,FALSE)</f>
        <v>#N/A</v>
      </c>
      <c r="D134" s="230" t="e">
        <f>VLOOKUP($F134,УЧАСТНИКИ!$A$1:$K$705,5,FALSE)</f>
        <v>#N/A</v>
      </c>
      <c r="E134" s="230" t="e">
        <f>VLOOKUP($F134,УЧАСТНИКИ!$A$1:$K$705,11,FALSE)</f>
        <v>#N/A</v>
      </c>
      <c r="F134" s="192"/>
      <c r="G134" s="47"/>
      <c r="H134" s="47"/>
      <c r="I134" s="47"/>
      <c r="J134" s="5" t="e">
        <f>VLOOKUP($F134,УЧАСТНИКИ!#REF!,9,FALSE)</f>
        <v>#REF!</v>
      </c>
    </row>
    <row r="135" spans="1:11" ht="20.100000000000001" hidden="1" customHeight="1" x14ac:dyDescent="0.2">
      <c r="A135" s="47" t="s">
        <v>19</v>
      </c>
      <c r="B135" s="293" t="e">
        <f>VLOOKUP($F135,УЧАСТНИКИ!$A$1:$K$705,3,FALSE)</f>
        <v>#N/A</v>
      </c>
      <c r="C135" s="108" t="e">
        <f>VLOOKUP($F135,УЧАСТНИКИ!$A$1:$K$705,4,FALSE)</f>
        <v>#N/A</v>
      </c>
      <c r="D135" s="230" t="e">
        <f>VLOOKUP($F135,УЧАСТНИКИ!$A$1:$K$705,5,FALSE)</f>
        <v>#N/A</v>
      </c>
      <c r="E135" s="230" t="e">
        <f>VLOOKUP($F135,УЧАСТНИКИ!$A$1:$K$705,11,FALSE)</f>
        <v>#N/A</v>
      </c>
      <c r="F135" s="192"/>
      <c r="G135" s="47"/>
      <c r="H135" s="47"/>
      <c r="I135" s="47"/>
      <c r="J135" s="5" t="e">
        <f>VLOOKUP($F135,УЧАСТНИКИ!#REF!,9,FALSE)</f>
        <v>#REF!</v>
      </c>
    </row>
    <row r="136" spans="1:11" ht="20.100000000000001" hidden="1" customHeight="1" x14ac:dyDescent="0.2">
      <c r="A136" s="47" t="s">
        <v>20</v>
      </c>
      <c r="B136" s="293" t="e">
        <f>VLOOKUP($F136,УЧАСТНИКИ!$A$1:$K$705,3,FALSE)</f>
        <v>#N/A</v>
      </c>
      <c r="C136" s="108" t="e">
        <f>VLOOKUP($F136,УЧАСТНИКИ!$A$1:$K$705,4,FALSE)</f>
        <v>#N/A</v>
      </c>
      <c r="D136" s="230" t="e">
        <f>VLOOKUP($F136,УЧАСТНИКИ!$A$1:$K$705,5,FALSE)</f>
        <v>#N/A</v>
      </c>
      <c r="E136" s="230" t="e">
        <f>VLOOKUP($F136,УЧАСТНИКИ!$A$1:$K$705,11,FALSE)</f>
        <v>#N/A</v>
      </c>
      <c r="F136" s="192"/>
      <c r="G136" s="47"/>
      <c r="H136" s="47"/>
      <c r="I136" s="47"/>
      <c r="J136" s="5" t="e">
        <f>VLOOKUP($F136,УЧАСТНИКИ!#REF!,9,FALSE)</f>
        <v>#REF!</v>
      </c>
    </row>
    <row r="137" spans="1:11" ht="20.100000000000001" hidden="1" customHeight="1" x14ac:dyDescent="0.2">
      <c r="A137" s="28"/>
      <c r="B137" s="31" t="s">
        <v>92</v>
      </c>
      <c r="C137" s="29"/>
      <c r="D137" s="86"/>
      <c r="E137" s="86"/>
      <c r="F137" s="195"/>
      <c r="G137" s="29"/>
      <c r="H137" s="29"/>
      <c r="I137" s="29"/>
      <c r="J137" s="30"/>
      <c r="K137" s="9"/>
    </row>
    <row r="138" spans="1:11" ht="20.100000000000001" hidden="1" customHeight="1" x14ac:dyDescent="0.2">
      <c r="A138" s="47" t="s">
        <v>17</v>
      </c>
      <c r="B138" s="293" t="e">
        <f>VLOOKUP($F138,УЧАСТНИКИ!$A$1:$K$705,3,FALSE)</f>
        <v>#N/A</v>
      </c>
      <c r="C138" s="108" t="e">
        <f>VLOOKUP($F138,УЧАСТНИКИ!$A$1:$K$705,4,FALSE)</f>
        <v>#N/A</v>
      </c>
      <c r="D138" s="230" t="e">
        <f>VLOOKUP($F138,УЧАСТНИКИ!$A$1:$K$705,5,FALSE)</f>
        <v>#N/A</v>
      </c>
      <c r="E138" s="230" t="e">
        <f>VLOOKUP($F138,УЧАСТНИКИ!$A$1:$K$705,11,FALSE)</f>
        <v>#N/A</v>
      </c>
      <c r="F138" s="192"/>
      <c r="G138" s="47"/>
      <c r="H138" s="47"/>
      <c r="I138" s="47"/>
      <c r="J138" s="5" t="e">
        <f>VLOOKUP($F138,УЧАСТНИКИ!#REF!,9,FALSE)</f>
        <v>#REF!</v>
      </c>
    </row>
    <row r="139" spans="1:11" ht="20.100000000000001" hidden="1" customHeight="1" x14ac:dyDescent="0.2">
      <c r="A139" s="47" t="s">
        <v>18</v>
      </c>
      <c r="B139" s="293" t="e">
        <f>VLOOKUP($F139,УЧАСТНИКИ!$A$1:$K$705,3,FALSE)</f>
        <v>#N/A</v>
      </c>
      <c r="C139" s="108" t="e">
        <f>VLOOKUP($F139,УЧАСТНИКИ!$A$1:$K$705,4,FALSE)</f>
        <v>#N/A</v>
      </c>
      <c r="D139" s="230" t="e">
        <f>VLOOKUP($F139,УЧАСТНИКИ!$A$1:$K$705,5,FALSE)</f>
        <v>#N/A</v>
      </c>
      <c r="E139" s="230" t="e">
        <f>VLOOKUP($F139,УЧАСТНИКИ!$A$1:$K$705,11,FALSE)</f>
        <v>#N/A</v>
      </c>
      <c r="F139" s="192"/>
      <c r="G139" s="47"/>
      <c r="H139" s="47"/>
      <c r="I139" s="47"/>
      <c r="J139" s="5" t="e">
        <f>VLOOKUP($F139,УЧАСТНИКИ!#REF!,9,FALSE)</f>
        <v>#REF!</v>
      </c>
    </row>
    <row r="140" spans="1:11" ht="20.100000000000001" hidden="1" customHeight="1" x14ac:dyDescent="0.2">
      <c r="A140" s="47" t="s">
        <v>19</v>
      </c>
      <c r="B140" s="293" t="e">
        <f>VLOOKUP($F140,УЧАСТНИКИ!$A$1:$K$705,3,FALSE)</f>
        <v>#N/A</v>
      </c>
      <c r="C140" s="108" t="e">
        <f>VLOOKUP($F140,УЧАСТНИКИ!$A$1:$K$705,4,FALSE)</f>
        <v>#N/A</v>
      </c>
      <c r="D140" s="230" t="e">
        <f>VLOOKUP($F140,УЧАСТНИКИ!$A$1:$K$705,5,FALSE)</f>
        <v>#N/A</v>
      </c>
      <c r="E140" s="230" t="e">
        <f>VLOOKUP($F140,УЧАСТНИКИ!$A$1:$K$705,11,FALSE)</f>
        <v>#N/A</v>
      </c>
      <c r="F140" s="192"/>
      <c r="G140" s="47"/>
      <c r="H140" s="47"/>
      <c r="I140" s="47"/>
      <c r="J140" s="5" t="e">
        <f>VLOOKUP($F140,УЧАСТНИКИ!#REF!,9,FALSE)</f>
        <v>#REF!</v>
      </c>
    </row>
    <row r="141" spans="1:11" ht="20.100000000000001" hidden="1" customHeight="1" x14ac:dyDescent="0.2">
      <c r="A141" s="47" t="s">
        <v>20</v>
      </c>
      <c r="B141" s="293" t="e">
        <f>VLOOKUP($F141,УЧАСТНИКИ!$A$1:$K$705,3,FALSE)</f>
        <v>#N/A</v>
      </c>
      <c r="C141" s="108" t="e">
        <f>VLOOKUP($F141,УЧАСТНИКИ!$A$1:$K$705,4,FALSE)</f>
        <v>#N/A</v>
      </c>
      <c r="D141" s="230" t="e">
        <f>VLOOKUP($F141,УЧАСТНИКИ!$A$1:$K$705,5,FALSE)</f>
        <v>#N/A</v>
      </c>
      <c r="E141" s="230" t="e">
        <f>VLOOKUP($F141,УЧАСТНИКИ!$A$1:$K$705,11,FALSE)</f>
        <v>#N/A</v>
      </c>
      <c r="F141" s="192"/>
      <c r="G141" s="47"/>
      <c r="H141" s="47"/>
      <c r="I141" s="47"/>
      <c r="J141" s="5" t="e">
        <f>VLOOKUP($F141,УЧАСТНИКИ!#REF!,9,FALSE)</f>
        <v>#REF!</v>
      </c>
    </row>
    <row r="142" spans="1:11" ht="20.100000000000001" hidden="1" customHeight="1" x14ac:dyDescent="0.2">
      <c r="A142" s="28"/>
      <c r="B142" s="31" t="s">
        <v>93</v>
      </c>
      <c r="C142" s="29"/>
      <c r="D142" s="86"/>
      <c r="E142" s="86"/>
      <c r="F142" s="195"/>
      <c r="G142" s="29"/>
      <c r="H142" s="29"/>
      <c r="I142" s="29"/>
      <c r="J142" s="30"/>
    </row>
    <row r="143" spans="1:11" ht="20.100000000000001" hidden="1" customHeight="1" x14ac:dyDescent="0.2">
      <c r="A143" s="47" t="s">
        <v>17</v>
      </c>
      <c r="B143" s="293" t="e">
        <f>VLOOKUP($F143,УЧАСТНИКИ!$A$1:$K$705,3,FALSE)</f>
        <v>#N/A</v>
      </c>
      <c r="C143" s="108" t="e">
        <f>VLOOKUP($F143,УЧАСТНИКИ!$A$1:$K$705,4,FALSE)</f>
        <v>#N/A</v>
      </c>
      <c r="D143" s="230" t="e">
        <f>VLOOKUP($F143,УЧАСТНИКИ!$A$1:$K$705,5,FALSE)</f>
        <v>#N/A</v>
      </c>
      <c r="E143" s="230" t="e">
        <f>VLOOKUP($F143,УЧАСТНИКИ!$A$1:$K$705,11,FALSE)</f>
        <v>#N/A</v>
      </c>
      <c r="F143" s="192"/>
      <c r="G143" s="47"/>
      <c r="H143" s="47"/>
      <c r="I143" s="47"/>
      <c r="J143" s="5" t="e">
        <f>VLOOKUP($F143,УЧАСТНИКИ!#REF!,9,FALSE)</f>
        <v>#REF!</v>
      </c>
    </row>
    <row r="144" spans="1:11" ht="20.100000000000001" hidden="1" customHeight="1" x14ac:dyDescent="0.2">
      <c r="A144" s="47" t="s">
        <v>18</v>
      </c>
      <c r="B144" s="293" t="e">
        <f>VLOOKUP($F144,УЧАСТНИКИ!$A$1:$K$705,3,FALSE)</f>
        <v>#N/A</v>
      </c>
      <c r="C144" s="108" t="e">
        <f>VLOOKUP($F144,УЧАСТНИКИ!$A$1:$K$705,4,FALSE)</f>
        <v>#N/A</v>
      </c>
      <c r="D144" s="230" t="e">
        <f>VLOOKUP($F144,УЧАСТНИКИ!$A$1:$K$705,5,FALSE)</f>
        <v>#N/A</v>
      </c>
      <c r="E144" s="230" t="e">
        <f>VLOOKUP($F144,УЧАСТНИКИ!$A$1:$K$705,11,FALSE)</f>
        <v>#N/A</v>
      </c>
      <c r="F144" s="192"/>
      <c r="G144" s="47"/>
      <c r="H144" s="47"/>
      <c r="I144" s="47"/>
      <c r="J144" s="5" t="e">
        <f>VLOOKUP($F144,УЧАСТНИКИ!#REF!,9,FALSE)</f>
        <v>#REF!</v>
      </c>
    </row>
    <row r="145" spans="1:11" ht="20.100000000000001" hidden="1" customHeight="1" x14ac:dyDescent="0.2">
      <c r="A145" s="47" t="s">
        <v>19</v>
      </c>
      <c r="B145" s="293" t="e">
        <f>VLOOKUP($F145,УЧАСТНИКИ!$A$1:$K$705,3,FALSE)</f>
        <v>#N/A</v>
      </c>
      <c r="C145" s="108" t="e">
        <f>VLOOKUP($F145,УЧАСТНИКИ!$A$1:$K$705,4,FALSE)</f>
        <v>#N/A</v>
      </c>
      <c r="D145" s="230" t="e">
        <f>VLOOKUP($F145,УЧАСТНИКИ!$A$1:$K$705,5,FALSE)</f>
        <v>#N/A</v>
      </c>
      <c r="E145" s="230" t="e">
        <f>VLOOKUP($F145,УЧАСТНИКИ!$A$1:$K$705,11,FALSE)</f>
        <v>#N/A</v>
      </c>
      <c r="F145" s="192"/>
      <c r="G145" s="47"/>
      <c r="H145" s="47"/>
      <c r="I145" s="47"/>
      <c r="J145" s="5" t="e">
        <f>VLOOKUP($F145,УЧАСТНИКИ!#REF!,9,FALSE)</f>
        <v>#REF!</v>
      </c>
    </row>
    <row r="146" spans="1:11" ht="20.100000000000001" hidden="1" customHeight="1" x14ac:dyDescent="0.2">
      <c r="A146" s="47" t="s">
        <v>20</v>
      </c>
      <c r="B146" s="293" t="e">
        <f>VLOOKUP($F146,УЧАСТНИКИ!$A$1:$K$705,3,FALSE)</f>
        <v>#N/A</v>
      </c>
      <c r="C146" s="108" t="e">
        <f>VLOOKUP($F146,УЧАСТНИКИ!$A$1:$K$705,4,FALSE)</f>
        <v>#N/A</v>
      </c>
      <c r="D146" s="230" t="e">
        <f>VLOOKUP($F146,УЧАСТНИКИ!$A$1:$K$705,5,FALSE)</f>
        <v>#N/A</v>
      </c>
      <c r="E146" s="230" t="e">
        <f>VLOOKUP($F146,УЧАСТНИКИ!$A$1:$K$705,11,FALSE)</f>
        <v>#N/A</v>
      </c>
      <c r="F146" s="192"/>
      <c r="G146" s="47"/>
      <c r="H146" s="47"/>
      <c r="I146" s="47"/>
      <c r="J146" s="5" t="e">
        <f>VLOOKUP($F146,УЧАСТНИКИ!#REF!,9,FALSE)</f>
        <v>#REF!</v>
      </c>
    </row>
    <row r="147" spans="1:11" ht="20.100000000000001" hidden="1" customHeight="1" x14ac:dyDescent="0.2">
      <c r="A147" s="28"/>
      <c r="B147" s="31" t="s">
        <v>94</v>
      </c>
      <c r="C147" s="29"/>
      <c r="D147" s="86"/>
      <c r="E147" s="86"/>
      <c r="F147" s="195"/>
      <c r="G147" s="29"/>
      <c r="H147" s="29"/>
      <c r="I147" s="29"/>
      <c r="J147" s="30"/>
      <c r="K147" s="9"/>
    </row>
    <row r="148" spans="1:11" ht="20.100000000000001" hidden="1" customHeight="1" x14ac:dyDescent="0.2">
      <c r="A148" s="47" t="s">
        <v>17</v>
      </c>
      <c r="B148" s="293" t="e">
        <f>VLOOKUP($F148,УЧАСТНИКИ!$A$1:$K$705,3,FALSE)</f>
        <v>#N/A</v>
      </c>
      <c r="C148" s="108" t="e">
        <f>VLOOKUP($F148,УЧАСТНИКИ!$A$1:$K$705,4,FALSE)</f>
        <v>#N/A</v>
      </c>
      <c r="D148" s="230" t="e">
        <f>VLOOKUP($F148,УЧАСТНИКИ!$A$1:$K$705,5,FALSE)</f>
        <v>#N/A</v>
      </c>
      <c r="E148" s="230" t="e">
        <f>VLOOKUP($F148,УЧАСТНИКИ!$A$1:$K$705,11,FALSE)</f>
        <v>#N/A</v>
      </c>
      <c r="F148" s="192"/>
      <c r="G148" s="47"/>
      <c r="H148" s="47"/>
      <c r="I148" s="47"/>
      <c r="J148" s="5" t="e">
        <f>VLOOKUP($F148,УЧАСТНИКИ!#REF!,9,FALSE)</f>
        <v>#REF!</v>
      </c>
    </row>
    <row r="149" spans="1:11" ht="20.100000000000001" hidden="1" customHeight="1" x14ac:dyDescent="0.2">
      <c r="A149" s="47" t="s">
        <v>18</v>
      </c>
      <c r="B149" s="293" t="e">
        <f>VLOOKUP($F149,УЧАСТНИКИ!$A$1:$K$705,3,FALSE)</f>
        <v>#N/A</v>
      </c>
      <c r="C149" s="108" t="e">
        <f>VLOOKUP($F149,УЧАСТНИКИ!$A$1:$K$705,4,FALSE)</f>
        <v>#N/A</v>
      </c>
      <c r="D149" s="230" t="e">
        <f>VLOOKUP($F149,УЧАСТНИКИ!$A$1:$K$705,5,FALSE)</f>
        <v>#N/A</v>
      </c>
      <c r="E149" s="230" t="e">
        <f>VLOOKUP($F149,УЧАСТНИКИ!$A$1:$K$705,11,FALSE)</f>
        <v>#N/A</v>
      </c>
      <c r="F149" s="192"/>
      <c r="G149" s="47"/>
      <c r="H149" s="47"/>
      <c r="I149" s="47"/>
      <c r="J149" s="5" t="e">
        <f>VLOOKUP($F149,УЧАСТНИКИ!#REF!,9,FALSE)</f>
        <v>#REF!</v>
      </c>
    </row>
    <row r="150" spans="1:11" ht="20.100000000000001" hidden="1" customHeight="1" x14ac:dyDescent="0.2">
      <c r="A150" s="47" t="s">
        <v>19</v>
      </c>
      <c r="B150" s="293" t="e">
        <f>VLOOKUP($F150,УЧАСТНИКИ!$A$1:$K$705,3,FALSE)</f>
        <v>#N/A</v>
      </c>
      <c r="C150" s="108" t="e">
        <f>VLOOKUP($F150,УЧАСТНИКИ!$A$1:$K$705,4,FALSE)</f>
        <v>#N/A</v>
      </c>
      <c r="D150" s="230" t="e">
        <f>VLOOKUP($F150,УЧАСТНИКИ!$A$1:$K$705,5,FALSE)</f>
        <v>#N/A</v>
      </c>
      <c r="E150" s="230" t="e">
        <f>VLOOKUP($F150,УЧАСТНИКИ!$A$1:$K$705,11,FALSE)</f>
        <v>#N/A</v>
      </c>
      <c r="F150" s="192"/>
      <c r="G150" s="47"/>
      <c r="H150" s="47"/>
      <c r="I150" s="47"/>
      <c r="J150" s="5" t="e">
        <f>VLOOKUP($F150,УЧАСТНИКИ!#REF!,9,FALSE)</f>
        <v>#REF!</v>
      </c>
    </row>
    <row r="151" spans="1:11" ht="20.100000000000001" hidden="1" customHeight="1" x14ac:dyDescent="0.2">
      <c r="A151" s="47" t="s">
        <v>20</v>
      </c>
      <c r="B151" s="293" t="e">
        <f>VLOOKUP($F151,УЧАСТНИКИ!$A$1:$K$705,3,FALSE)</f>
        <v>#N/A</v>
      </c>
      <c r="C151" s="108" t="e">
        <f>VLOOKUP($F151,УЧАСТНИКИ!$A$1:$K$705,4,FALSE)</f>
        <v>#N/A</v>
      </c>
      <c r="D151" s="230" t="e">
        <f>VLOOKUP($F151,УЧАСТНИКИ!$A$1:$K$705,5,FALSE)</f>
        <v>#N/A</v>
      </c>
      <c r="E151" s="230" t="e">
        <f>VLOOKUP($F151,УЧАСТНИКИ!$A$1:$K$705,11,FALSE)</f>
        <v>#N/A</v>
      </c>
      <c r="F151" s="192"/>
      <c r="G151" s="47"/>
      <c r="H151" s="47"/>
      <c r="I151" s="47"/>
      <c r="J151" s="5" t="e">
        <f>VLOOKUP($F151,УЧАСТНИКИ!#REF!,9,FALSE)</f>
        <v>#REF!</v>
      </c>
    </row>
    <row r="152" spans="1:11" ht="20.100000000000001" hidden="1" customHeight="1" x14ac:dyDescent="0.2">
      <c r="A152" s="28"/>
      <c r="B152" s="31" t="s">
        <v>95</v>
      </c>
      <c r="C152" s="29"/>
      <c r="D152" s="86"/>
      <c r="E152" s="86"/>
      <c r="F152" s="195"/>
      <c r="G152" s="29"/>
      <c r="H152" s="29"/>
      <c r="I152" s="29"/>
      <c r="J152" s="30"/>
    </row>
    <row r="153" spans="1:11" ht="20.100000000000001" hidden="1" customHeight="1" x14ac:dyDescent="0.2">
      <c r="A153" s="47" t="s">
        <v>17</v>
      </c>
      <c r="B153" s="293" t="e">
        <f>VLOOKUP($F153,УЧАСТНИКИ!$A$1:$K$705,3,FALSE)</f>
        <v>#N/A</v>
      </c>
      <c r="C153" s="108" t="e">
        <f>VLOOKUP($F153,УЧАСТНИКИ!$A$1:$K$705,4,FALSE)</f>
        <v>#N/A</v>
      </c>
      <c r="D153" s="230" t="e">
        <f>VLOOKUP($F153,УЧАСТНИКИ!$A$1:$K$705,5,FALSE)</f>
        <v>#N/A</v>
      </c>
      <c r="E153" s="230" t="e">
        <f>VLOOKUP($F153,УЧАСТНИКИ!$A$1:$K$705,11,FALSE)</f>
        <v>#N/A</v>
      </c>
      <c r="F153" s="192"/>
      <c r="G153" s="47"/>
      <c r="H153" s="47"/>
      <c r="I153" s="47"/>
      <c r="J153" s="5" t="e">
        <f>VLOOKUP($F153,УЧАСТНИКИ!#REF!,9,FALSE)</f>
        <v>#REF!</v>
      </c>
    </row>
    <row r="154" spans="1:11" ht="20.100000000000001" hidden="1" customHeight="1" x14ac:dyDescent="0.2">
      <c r="A154" s="47" t="s">
        <v>18</v>
      </c>
      <c r="B154" s="293" t="e">
        <f>VLOOKUP($F154,УЧАСТНИКИ!$A$1:$K$705,3,FALSE)</f>
        <v>#N/A</v>
      </c>
      <c r="C154" s="108" t="e">
        <f>VLOOKUP($F154,УЧАСТНИКИ!$A$1:$K$705,4,FALSE)</f>
        <v>#N/A</v>
      </c>
      <c r="D154" s="230" t="e">
        <f>VLOOKUP($F154,УЧАСТНИКИ!$A$1:$K$705,5,FALSE)</f>
        <v>#N/A</v>
      </c>
      <c r="E154" s="230" t="e">
        <f>VLOOKUP($F154,УЧАСТНИКИ!$A$1:$K$705,11,FALSE)</f>
        <v>#N/A</v>
      </c>
      <c r="F154" s="192"/>
      <c r="G154" s="47"/>
      <c r="H154" s="47"/>
      <c r="I154" s="47"/>
      <c r="J154" s="5" t="e">
        <f>VLOOKUP($F154,УЧАСТНИКИ!#REF!,9,FALSE)</f>
        <v>#REF!</v>
      </c>
    </row>
    <row r="155" spans="1:11" ht="20.100000000000001" hidden="1" customHeight="1" x14ac:dyDescent="0.2">
      <c r="A155" s="47" t="s">
        <v>19</v>
      </c>
      <c r="B155" s="293" t="e">
        <f>VLOOKUP($F155,УЧАСТНИКИ!$A$1:$K$705,3,FALSE)</f>
        <v>#N/A</v>
      </c>
      <c r="C155" s="108" t="e">
        <f>VLOOKUP($F155,УЧАСТНИКИ!$A$1:$K$705,4,FALSE)</f>
        <v>#N/A</v>
      </c>
      <c r="D155" s="230" t="e">
        <f>VLOOKUP($F155,УЧАСТНИКИ!$A$1:$K$705,5,FALSE)</f>
        <v>#N/A</v>
      </c>
      <c r="E155" s="230" t="e">
        <f>VLOOKUP($F155,УЧАСТНИКИ!$A$1:$K$705,11,FALSE)</f>
        <v>#N/A</v>
      </c>
      <c r="F155" s="192"/>
      <c r="G155" s="47"/>
      <c r="H155" s="47"/>
      <c r="I155" s="47"/>
      <c r="J155" s="5" t="e">
        <f>VLOOKUP($F155,УЧАСТНИКИ!#REF!,9,FALSE)</f>
        <v>#REF!</v>
      </c>
    </row>
    <row r="156" spans="1:11" ht="20.100000000000001" hidden="1" customHeight="1" x14ac:dyDescent="0.2">
      <c r="A156" s="47" t="s">
        <v>20</v>
      </c>
      <c r="B156" s="293" t="e">
        <f>VLOOKUP($F156,УЧАСТНИКИ!$A$1:$K$705,3,FALSE)</f>
        <v>#N/A</v>
      </c>
      <c r="C156" s="108" t="e">
        <f>VLOOKUP($F156,УЧАСТНИКИ!$A$1:$K$705,4,FALSE)</f>
        <v>#N/A</v>
      </c>
      <c r="D156" s="230" t="e">
        <f>VLOOKUP($F156,УЧАСТНИКИ!$A$1:$K$705,5,FALSE)</f>
        <v>#N/A</v>
      </c>
      <c r="E156" s="230" t="e">
        <f>VLOOKUP($F156,УЧАСТНИКИ!$A$1:$K$705,11,FALSE)</f>
        <v>#N/A</v>
      </c>
      <c r="F156" s="192"/>
      <c r="G156" s="47"/>
      <c r="H156" s="47"/>
      <c r="I156" s="47"/>
      <c r="J156" s="5" t="e">
        <f>VLOOKUP($F156,УЧАСТНИКИ!#REF!,9,FALSE)</f>
        <v>#REF!</v>
      </c>
    </row>
    <row r="157" spans="1:11" ht="20.100000000000001" hidden="1" customHeight="1" x14ac:dyDescent="0.2">
      <c r="A157" s="28"/>
      <c r="B157" s="31" t="s">
        <v>96</v>
      </c>
      <c r="C157" s="29"/>
      <c r="D157" s="86"/>
      <c r="E157" s="86"/>
      <c r="F157" s="195"/>
      <c r="G157" s="29"/>
      <c r="H157" s="29"/>
      <c r="I157" s="29"/>
      <c r="J157" s="30"/>
      <c r="K157" s="9"/>
    </row>
    <row r="158" spans="1:11" ht="20.100000000000001" hidden="1" customHeight="1" x14ac:dyDescent="0.2">
      <c r="A158" s="47" t="s">
        <v>17</v>
      </c>
      <c r="B158" s="293" t="e">
        <f>VLOOKUP($F158,УЧАСТНИКИ!$A$1:$K$705,3,FALSE)</f>
        <v>#N/A</v>
      </c>
      <c r="C158" s="108" t="e">
        <f>VLOOKUP($F158,УЧАСТНИКИ!$A$1:$K$705,4,FALSE)</f>
        <v>#N/A</v>
      </c>
      <c r="D158" s="230" t="e">
        <f>VLOOKUP($F158,УЧАСТНИКИ!$A$1:$K$705,5,FALSE)</f>
        <v>#N/A</v>
      </c>
      <c r="E158" s="230" t="e">
        <f>VLOOKUP($F158,УЧАСТНИКИ!$A$1:$K$705,11,FALSE)</f>
        <v>#N/A</v>
      </c>
      <c r="F158" s="192"/>
      <c r="G158" s="47"/>
      <c r="H158" s="47"/>
      <c r="I158" s="47"/>
      <c r="J158" s="5" t="e">
        <f>VLOOKUP($F158,УЧАСТНИКИ!#REF!,9,FALSE)</f>
        <v>#REF!</v>
      </c>
    </row>
    <row r="159" spans="1:11" ht="20.100000000000001" hidden="1" customHeight="1" x14ac:dyDescent="0.2">
      <c r="A159" s="47" t="s">
        <v>18</v>
      </c>
      <c r="B159" s="293" t="e">
        <f>VLOOKUP($F159,УЧАСТНИКИ!$A$1:$K$705,3,FALSE)</f>
        <v>#N/A</v>
      </c>
      <c r="C159" s="108" t="e">
        <f>VLOOKUP($F159,УЧАСТНИКИ!$A$1:$K$705,4,FALSE)</f>
        <v>#N/A</v>
      </c>
      <c r="D159" s="230" t="e">
        <f>VLOOKUP($F159,УЧАСТНИКИ!$A$1:$K$705,5,FALSE)</f>
        <v>#N/A</v>
      </c>
      <c r="E159" s="230" t="e">
        <f>VLOOKUP($F159,УЧАСТНИКИ!$A$1:$K$705,11,FALSE)</f>
        <v>#N/A</v>
      </c>
      <c r="F159" s="192"/>
      <c r="G159" s="47"/>
      <c r="H159" s="47"/>
      <c r="I159" s="47"/>
      <c r="J159" s="5" t="e">
        <f>VLOOKUP($F159,УЧАСТНИКИ!#REF!,9,FALSE)</f>
        <v>#REF!</v>
      </c>
    </row>
    <row r="160" spans="1:11" ht="20.100000000000001" hidden="1" customHeight="1" x14ac:dyDescent="0.2">
      <c r="A160" s="47" t="s">
        <v>19</v>
      </c>
      <c r="B160" s="293" t="e">
        <f>VLOOKUP($F160,УЧАСТНИКИ!$A$1:$K$705,3,FALSE)</f>
        <v>#N/A</v>
      </c>
      <c r="C160" s="108" t="e">
        <f>VLOOKUP($F160,УЧАСТНИКИ!$A$1:$K$705,4,FALSE)</f>
        <v>#N/A</v>
      </c>
      <c r="D160" s="230" t="e">
        <f>VLOOKUP($F160,УЧАСТНИКИ!$A$1:$K$705,5,FALSE)</f>
        <v>#N/A</v>
      </c>
      <c r="E160" s="230" t="e">
        <f>VLOOKUP($F160,УЧАСТНИКИ!$A$1:$K$705,11,FALSE)</f>
        <v>#N/A</v>
      </c>
      <c r="F160" s="192"/>
      <c r="G160" s="47"/>
      <c r="H160" s="47"/>
      <c r="I160" s="47"/>
      <c r="J160" s="5" t="e">
        <f>VLOOKUP($F160,УЧАСТНИКИ!#REF!,9,FALSE)</f>
        <v>#REF!</v>
      </c>
    </row>
    <row r="161" spans="1:10" ht="20.100000000000001" hidden="1" customHeight="1" x14ac:dyDescent="0.2">
      <c r="A161" s="47" t="s">
        <v>20</v>
      </c>
      <c r="B161" s="293" t="e">
        <f>VLOOKUP($F161,УЧАСТНИКИ!$A$1:$K$705,3,FALSE)</f>
        <v>#N/A</v>
      </c>
      <c r="C161" s="108" t="e">
        <f>VLOOKUP($F161,УЧАСТНИКИ!$A$1:$K$705,4,FALSE)</f>
        <v>#N/A</v>
      </c>
      <c r="D161" s="230" t="e">
        <f>VLOOKUP($F161,УЧАСТНИКИ!$A$1:$K$705,5,FALSE)</f>
        <v>#N/A</v>
      </c>
      <c r="E161" s="230" t="e">
        <f>VLOOKUP($F161,УЧАСТНИКИ!$A$1:$K$705,11,FALSE)</f>
        <v>#N/A</v>
      </c>
      <c r="F161" s="192"/>
      <c r="G161" s="47"/>
      <c r="H161" s="47"/>
      <c r="I161" s="47"/>
      <c r="J161" s="5" t="e">
        <f>VLOOKUP($F161,УЧАСТНИКИ!#REF!,9,FALSE)</f>
        <v>#REF!</v>
      </c>
    </row>
    <row r="162" spans="1:10" ht="20.100000000000001" hidden="1" customHeight="1" x14ac:dyDescent="0.2">
      <c r="A162" s="28"/>
      <c r="B162" s="31" t="s">
        <v>97</v>
      </c>
      <c r="C162" s="29"/>
      <c r="D162" s="86"/>
      <c r="E162" s="86"/>
      <c r="F162" s="195"/>
      <c r="G162" s="29"/>
      <c r="H162" s="29"/>
      <c r="I162" s="29"/>
      <c r="J162" s="30"/>
    </row>
    <row r="163" spans="1:10" ht="20.100000000000001" hidden="1" customHeight="1" x14ac:dyDescent="0.2">
      <c r="A163" s="47" t="s">
        <v>17</v>
      </c>
      <c r="B163" s="293" t="e">
        <f>VLOOKUP($F163,УЧАСТНИКИ!$A$1:$K$705,3,FALSE)</f>
        <v>#N/A</v>
      </c>
      <c r="C163" s="108" t="e">
        <f>VLOOKUP($F163,УЧАСТНИКИ!$A$1:$K$705,4,FALSE)</f>
        <v>#N/A</v>
      </c>
      <c r="D163" s="230" t="e">
        <f>VLOOKUP($F163,УЧАСТНИКИ!$A$1:$K$705,5,FALSE)</f>
        <v>#N/A</v>
      </c>
      <c r="E163" s="230" t="e">
        <f>VLOOKUP($F163,УЧАСТНИКИ!$A$1:$K$705,11,FALSE)</f>
        <v>#N/A</v>
      </c>
      <c r="F163" s="192"/>
      <c r="G163" s="47"/>
      <c r="H163" s="47"/>
      <c r="I163" s="47"/>
      <c r="J163" s="5" t="e">
        <f>VLOOKUP($F163,УЧАСТНИКИ!#REF!,9,FALSE)</f>
        <v>#REF!</v>
      </c>
    </row>
    <row r="164" spans="1:10" ht="20.100000000000001" hidden="1" customHeight="1" x14ac:dyDescent="0.2">
      <c r="A164" s="47" t="s">
        <v>18</v>
      </c>
      <c r="B164" s="293" t="e">
        <f>VLOOKUP($F164,УЧАСТНИКИ!$A$1:$K$705,3,FALSE)</f>
        <v>#N/A</v>
      </c>
      <c r="C164" s="108" t="e">
        <f>VLOOKUP($F164,УЧАСТНИКИ!$A$1:$K$705,4,FALSE)</f>
        <v>#N/A</v>
      </c>
      <c r="D164" s="230" t="e">
        <f>VLOOKUP($F164,УЧАСТНИКИ!$A$1:$K$705,5,FALSE)</f>
        <v>#N/A</v>
      </c>
      <c r="E164" s="230" t="e">
        <f>VLOOKUP($F164,УЧАСТНИКИ!$A$1:$K$705,11,FALSE)</f>
        <v>#N/A</v>
      </c>
      <c r="F164" s="192"/>
      <c r="G164" s="47"/>
      <c r="H164" s="47"/>
      <c r="I164" s="47"/>
      <c r="J164" s="5" t="e">
        <f>VLOOKUP($F164,УЧАСТНИКИ!#REF!,9,FALSE)</f>
        <v>#REF!</v>
      </c>
    </row>
    <row r="165" spans="1:10" ht="20.100000000000001" hidden="1" customHeight="1" x14ac:dyDescent="0.2">
      <c r="A165" s="47" t="s">
        <v>19</v>
      </c>
      <c r="B165" s="293" t="e">
        <f>VLOOKUP($F165,УЧАСТНИКИ!$A$1:$K$705,3,FALSE)</f>
        <v>#N/A</v>
      </c>
      <c r="C165" s="108" t="e">
        <f>VLOOKUP($F165,УЧАСТНИКИ!$A$1:$K$705,4,FALSE)</f>
        <v>#N/A</v>
      </c>
      <c r="D165" s="230" t="e">
        <f>VLOOKUP($F165,УЧАСТНИКИ!$A$1:$K$705,5,FALSE)</f>
        <v>#N/A</v>
      </c>
      <c r="E165" s="230" t="e">
        <f>VLOOKUP($F165,УЧАСТНИКИ!$A$1:$K$705,11,FALSE)</f>
        <v>#N/A</v>
      </c>
      <c r="F165" s="192"/>
      <c r="G165" s="47"/>
      <c r="H165" s="47"/>
      <c r="I165" s="47"/>
      <c r="J165" s="5" t="e">
        <f>VLOOKUP($F165,УЧАСТНИКИ!#REF!,9,FALSE)</f>
        <v>#REF!</v>
      </c>
    </row>
    <row r="166" spans="1:10" ht="20.100000000000001" hidden="1" customHeight="1" x14ac:dyDescent="0.2">
      <c r="A166" s="47" t="s">
        <v>20</v>
      </c>
      <c r="B166" s="293" t="e">
        <f>VLOOKUP($F166,УЧАСТНИКИ!$A$1:$K$705,3,FALSE)</f>
        <v>#N/A</v>
      </c>
      <c r="C166" s="108" t="e">
        <f>VLOOKUP($F166,УЧАСТНИКИ!$A$1:$K$705,4,FALSE)</f>
        <v>#N/A</v>
      </c>
      <c r="D166" s="230" t="e">
        <f>VLOOKUP($F166,УЧАСТНИКИ!$A$1:$K$705,5,FALSE)</f>
        <v>#N/A</v>
      </c>
      <c r="E166" s="230" t="e">
        <f>VLOOKUP($F166,УЧАСТНИКИ!$A$1:$K$705,11,FALSE)</f>
        <v>#N/A</v>
      </c>
      <c r="F166" s="192"/>
      <c r="G166" s="47"/>
      <c r="H166" s="47"/>
      <c r="I166" s="47"/>
      <c r="J166" s="5" t="e">
        <f>VLOOKUP($F166,УЧАСТНИКИ!#REF!,9,FALSE)</f>
        <v>#REF!</v>
      </c>
    </row>
    <row r="167" spans="1:10" ht="20.100000000000001" hidden="1" customHeight="1" x14ac:dyDescent="0.2">
      <c r="A167" s="28"/>
      <c r="B167" s="31" t="s">
        <v>98</v>
      </c>
      <c r="C167" s="29"/>
      <c r="D167" s="86"/>
      <c r="E167" s="86"/>
      <c r="F167" s="195"/>
      <c r="G167" s="29"/>
      <c r="H167" s="29"/>
      <c r="I167" s="29"/>
      <c r="J167" s="30"/>
    </row>
    <row r="168" spans="1:10" ht="20.100000000000001" hidden="1" customHeight="1" x14ac:dyDescent="0.2">
      <c r="A168" s="47" t="s">
        <v>17</v>
      </c>
      <c r="B168" s="293" t="e">
        <f>VLOOKUP($F168,УЧАСТНИКИ!$A$1:$K$705,3,FALSE)</f>
        <v>#N/A</v>
      </c>
      <c r="C168" s="108" t="e">
        <f>VLOOKUP($F168,УЧАСТНИКИ!$A$1:$K$705,4,FALSE)</f>
        <v>#N/A</v>
      </c>
      <c r="D168" s="230" t="e">
        <f>VLOOKUP($F168,УЧАСТНИКИ!$A$1:$K$705,5,FALSE)</f>
        <v>#N/A</v>
      </c>
      <c r="E168" s="230" t="e">
        <f>VLOOKUP($F168,УЧАСТНИКИ!$A$1:$K$705,11,FALSE)</f>
        <v>#N/A</v>
      </c>
      <c r="F168" s="192"/>
      <c r="G168" s="47"/>
      <c r="H168" s="47"/>
      <c r="I168" s="47"/>
      <c r="J168" s="5" t="e">
        <f>VLOOKUP($F168,УЧАСТНИКИ!#REF!,9,FALSE)</f>
        <v>#REF!</v>
      </c>
    </row>
    <row r="169" spans="1:10" ht="20.100000000000001" hidden="1" customHeight="1" x14ac:dyDescent="0.2">
      <c r="A169" s="47" t="s">
        <v>18</v>
      </c>
      <c r="B169" s="293" t="e">
        <f>VLOOKUP($F169,УЧАСТНИКИ!$A$1:$K$705,3,FALSE)</f>
        <v>#N/A</v>
      </c>
      <c r="C169" s="108" t="e">
        <f>VLOOKUP($F169,УЧАСТНИКИ!$A$1:$K$705,4,FALSE)</f>
        <v>#N/A</v>
      </c>
      <c r="D169" s="230" t="e">
        <f>VLOOKUP($F169,УЧАСТНИКИ!$A$1:$K$705,5,FALSE)</f>
        <v>#N/A</v>
      </c>
      <c r="E169" s="230" t="e">
        <f>VLOOKUP($F169,УЧАСТНИКИ!$A$1:$K$705,11,FALSE)</f>
        <v>#N/A</v>
      </c>
      <c r="F169" s="192"/>
      <c r="G169" s="47"/>
      <c r="H169" s="47"/>
      <c r="I169" s="47"/>
      <c r="J169" s="5" t="e">
        <f>VLOOKUP($F169,УЧАСТНИКИ!#REF!,9,FALSE)</f>
        <v>#REF!</v>
      </c>
    </row>
    <row r="170" spans="1:10" ht="20.100000000000001" hidden="1" customHeight="1" x14ac:dyDescent="0.2">
      <c r="A170" s="47" t="s">
        <v>19</v>
      </c>
      <c r="B170" s="293" t="e">
        <f>VLOOKUP($F170,УЧАСТНИКИ!$A$1:$K$705,3,FALSE)</f>
        <v>#N/A</v>
      </c>
      <c r="C170" s="108" t="e">
        <f>VLOOKUP($F170,УЧАСТНИКИ!$A$1:$K$705,4,FALSE)</f>
        <v>#N/A</v>
      </c>
      <c r="D170" s="230" t="e">
        <f>VLOOKUP($F170,УЧАСТНИКИ!$A$1:$K$705,5,FALSE)</f>
        <v>#N/A</v>
      </c>
      <c r="E170" s="230" t="e">
        <f>VLOOKUP($F170,УЧАСТНИКИ!$A$1:$K$705,11,FALSE)</f>
        <v>#N/A</v>
      </c>
      <c r="F170" s="192"/>
      <c r="G170" s="47"/>
      <c r="H170" s="47"/>
      <c r="I170" s="47"/>
      <c r="J170" s="5" t="e">
        <f>VLOOKUP($F170,УЧАСТНИКИ!#REF!,9,FALSE)</f>
        <v>#REF!</v>
      </c>
    </row>
    <row r="171" spans="1:10" ht="20.100000000000001" hidden="1" customHeight="1" x14ac:dyDescent="0.2">
      <c r="A171" s="47" t="s">
        <v>20</v>
      </c>
      <c r="B171" s="293" t="e">
        <f>VLOOKUP($F171,УЧАСТНИКИ!$A$1:$K$705,3,FALSE)</f>
        <v>#N/A</v>
      </c>
      <c r="C171" s="108" t="e">
        <f>VLOOKUP($F171,УЧАСТНИКИ!$A$1:$K$705,4,FALSE)</f>
        <v>#N/A</v>
      </c>
      <c r="D171" s="230" t="e">
        <f>VLOOKUP($F171,УЧАСТНИКИ!$A$1:$K$705,5,FALSE)</f>
        <v>#N/A</v>
      </c>
      <c r="E171" s="230" t="e">
        <f>VLOOKUP($F171,УЧАСТНИКИ!$A$1:$K$705,11,FALSE)</f>
        <v>#N/A</v>
      </c>
      <c r="F171" s="192"/>
      <c r="G171" s="47"/>
      <c r="H171" s="47"/>
      <c r="I171" s="47"/>
      <c r="J171" s="5" t="e">
        <f>VLOOKUP($F171,УЧАСТНИКИ!#REF!,9,FALSE)</f>
        <v>#REF!</v>
      </c>
    </row>
    <row r="172" spans="1:10" ht="20.100000000000001" hidden="1" customHeight="1" x14ac:dyDescent="0.2">
      <c r="A172" s="28"/>
      <c r="B172" s="31" t="s">
        <v>99</v>
      </c>
      <c r="C172" s="29"/>
      <c r="D172" s="86"/>
      <c r="E172" s="86"/>
      <c r="F172" s="195"/>
      <c r="G172" s="29"/>
      <c r="H172" s="29"/>
      <c r="I172" s="29"/>
      <c r="J172" s="30"/>
    </row>
    <row r="173" spans="1:10" ht="20.100000000000001" hidden="1" customHeight="1" x14ac:dyDescent="0.2">
      <c r="A173" s="47" t="s">
        <v>17</v>
      </c>
      <c r="B173" s="293" t="e">
        <f>VLOOKUP($F173,УЧАСТНИКИ!$A$1:$K$705,3,FALSE)</f>
        <v>#N/A</v>
      </c>
      <c r="C173" s="108" t="e">
        <f>VLOOKUP($F173,УЧАСТНИКИ!$A$1:$K$705,4,FALSE)</f>
        <v>#N/A</v>
      </c>
      <c r="D173" s="230" t="e">
        <f>VLOOKUP($F173,УЧАСТНИКИ!$A$1:$K$705,5,FALSE)</f>
        <v>#N/A</v>
      </c>
      <c r="E173" s="230" t="e">
        <f>VLOOKUP($F173,УЧАСТНИКИ!$A$1:$K$705,11,FALSE)</f>
        <v>#N/A</v>
      </c>
      <c r="F173" s="192"/>
      <c r="G173" s="47"/>
      <c r="H173" s="47"/>
      <c r="I173" s="47"/>
      <c r="J173" s="5" t="e">
        <f>VLOOKUP($F173,УЧАСТНИКИ!#REF!,9,FALSE)</f>
        <v>#REF!</v>
      </c>
    </row>
    <row r="174" spans="1:10" ht="20.100000000000001" hidden="1" customHeight="1" x14ac:dyDescent="0.2">
      <c r="A174" s="47" t="s">
        <v>18</v>
      </c>
      <c r="B174" s="293" t="e">
        <f>VLOOKUP($F174,УЧАСТНИКИ!$A$1:$K$705,3,FALSE)</f>
        <v>#N/A</v>
      </c>
      <c r="C174" s="108" t="e">
        <f>VLOOKUP($F174,УЧАСТНИКИ!$A$1:$K$705,4,FALSE)</f>
        <v>#N/A</v>
      </c>
      <c r="D174" s="230" t="e">
        <f>VLOOKUP($F174,УЧАСТНИКИ!$A$1:$K$705,5,FALSE)</f>
        <v>#N/A</v>
      </c>
      <c r="E174" s="230" t="e">
        <f>VLOOKUP($F174,УЧАСТНИКИ!$A$1:$K$705,11,FALSE)</f>
        <v>#N/A</v>
      </c>
      <c r="F174" s="192"/>
      <c r="G174" s="47"/>
      <c r="H174" s="47"/>
      <c r="I174" s="47"/>
      <c r="J174" s="5" t="e">
        <f>VLOOKUP($F174,УЧАСТНИКИ!#REF!,9,FALSE)</f>
        <v>#REF!</v>
      </c>
    </row>
    <row r="175" spans="1:10" ht="20.100000000000001" hidden="1" customHeight="1" x14ac:dyDescent="0.2">
      <c r="A175" s="47" t="s">
        <v>19</v>
      </c>
      <c r="B175" s="293" t="e">
        <f>VLOOKUP($F175,УЧАСТНИКИ!$A$1:$K$705,3,FALSE)</f>
        <v>#N/A</v>
      </c>
      <c r="C175" s="108" t="e">
        <f>VLOOKUP($F175,УЧАСТНИКИ!$A$1:$K$705,4,FALSE)</f>
        <v>#N/A</v>
      </c>
      <c r="D175" s="230" t="e">
        <f>VLOOKUP($F175,УЧАСТНИКИ!$A$1:$K$705,5,FALSE)</f>
        <v>#N/A</v>
      </c>
      <c r="E175" s="230" t="e">
        <f>VLOOKUP($F175,УЧАСТНИКИ!$A$1:$K$705,11,FALSE)</f>
        <v>#N/A</v>
      </c>
      <c r="F175" s="192"/>
      <c r="G175" s="47"/>
      <c r="H175" s="47"/>
      <c r="I175" s="47"/>
      <c r="J175" s="5" t="e">
        <f>VLOOKUP($F175,УЧАСТНИКИ!#REF!,9,FALSE)</f>
        <v>#REF!</v>
      </c>
    </row>
    <row r="176" spans="1:10" ht="20.100000000000001" hidden="1" customHeight="1" x14ac:dyDescent="0.2">
      <c r="A176" s="47" t="s">
        <v>20</v>
      </c>
      <c r="B176" s="293" t="e">
        <f>VLOOKUP($F176,УЧАСТНИКИ!$A$1:$K$705,3,FALSE)</f>
        <v>#N/A</v>
      </c>
      <c r="C176" s="108" t="e">
        <f>VLOOKUP($F176,УЧАСТНИКИ!$A$1:$K$705,4,FALSE)</f>
        <v>#N/A</v>
      </c>
      <c r="D176" s="230" t="e">
        <f>VLOOKUP($F176,УЧАСТНИКИ!$A$1:$K$705,5,FALSE)</f>
        <v>#N/A</v>
      </c>
      <c r="E176" s="230" t="e">
        <f>VLOOKUP($F176,УЧАСТНИКИ!$A$1:$K$705,11,FALSE)</f>
        <v>#N/A</v>
      </c>
      <c r="F176" s="192"/>
      <c r="G176" s="47"/>
      <c r="H176" s="47"/>
      <c r="I176" s="47"/>
      <c r="J176" s="5" t="e">
        <f>VLOOKUP($F176,УЧАСТНИКИ!#REF!,9,FALSE)</f>
        <v>#REF!</v>
      </c>
    </row>
    <row r="177" spans="1:10" ht="20.100000000000001" hidden="1" customHeight="1" x14ac:dyDescent="0.2">
      <c r="A177" s="28"/>
      <c r="B177" s="31" t="s">
        <v>139</v>
      </c>
      <c r="C177" s="29"/>
      <c r="D177" s="86"/>
      <c r="E177" s="86"/>
      <c r="F177" s="195"/>
      <c r="G177" s="29"/>
      <c r="H177" s="29"/>
      <c r="I177" s="29"/>
      <c r="J177" s="30"/>
    </row>
    <row r="178" spans="1:10" ht="20.100000000000001" hidden="1" customHeight="1" x14ac:dyDescent="0.2">
      <c r="A178" s="47" t="s">
        <v>17</v>
      </c>
      <c r="B178" s="293" t="e">
        <f>VLOOKUP($F178,УЧАСТНИКИ!$A$1:$K$705,3,FALSE)</f>
        <v>#N/A</v>
      </c>
      <c r="C178" s="108" t="e">
        <f>VLOOKUP($F178,УЧАСТНИКИ!$A$1:$K$705,4,FALSE)</f>
        <v>#N/A</v>
      </c>
      <c r="D178" s="230" t="e">
        <f>VLOOKUP($F178,УЧАСТНИКИ!$A$1:$K$705,5,FALSE)</f>
        <v>#N/A</v>
      </c>
      <c r="E178" s="230" t="e">
        <f>VLOOKUP($F178,УЧАСТНИКИ!$A$1:$K$705,11,FALSE)</f>
        <v>#N/A</v>
      </c>
      <c r="F178" s="192"/>
      <c r="G178" s="47"/>
      <c r="H178" s="47"/>
      <c r="I178" s="47"/>
      <c r="J178" s="5" t="e">
        <f>VLOOKUP($F178,УЧАСТНИКИ!#REF!,9,FALSE)</f>
        <v>#REF!</v>
      </c>
    </row>
    <row r="179" spans="1:10" ht="20.100000000000001" hidden="1" customHeight="1" x14ac:dyDescent="0.2">
      <c r="A179" s="47" t="s">
        <v>18</v>
      </c>
      <c r="B179" s="293" t="e">
        <f>VLOOKUP($F179,УЧАСТНИКИ!$A$1:$K$705,3,FALSE)</f>
        <v>#N/A</v>
      </c>
      <c r="C179" s="108" t="e">
        <f>VLOOKUP($F179,УЧАСТНИКИ!$A$1:$K$705,4,FALSE)</f>
        <v>#N/A</v>
      </c>
      <c r="D179" s="230" t="e">
        <f>VLOOKUP($F179,УЧАСТНИКИ!$A$1:$K$705,5,FALSE)</f>
        <v>#N/A</v>
      </c>
      <c r="E179" s="230" t="e">
        <f>VLOOKUP($F179,УЧАСТНИКИ!$A$1:$K$705,11,FALSE)</f>
        <v>#N/A</v>
      </c>
      <c r="F179" s="192"/>
      <c r="G179" s="47"/>
      <c r="H179" s="47"/>
      <c r="I179" s="47"/>
      <c r="J179" s="5" t="e">
        <f>VLOOKUP($F179,УЧАСТНИКИ!#REF!,9,FALSE)</f>
        <v>#REF!</v>
      </c>
    </row>
    <row r="180" spans="1:10" ht="20.100000000000001" hidden="1" customHeight="1" x14ac:dyDescent="0.2">
      <c r="A180" s="47" t="s">
        <v>19</v>
      </c>
      <c r="B180" s="293" t="e">
        <f>VLOOKUP($F180,УЧАСТНИКИ!$A$1:$K$705,3,FALSE)</f>
        <v>#N/A</v>
      </c>
      <c r="C180" s="108" t="e">
        <f>VLOOKUP($F180,УЧАСТНИКИ!$A$1:$K$705,4,FALSE)</f>
        <v>#N/A</v>
      </c>
      <c r="D180" s="230" t="e">
        <f>VLOOKUP($F180,УЧАСТНИКИ!$A$1:$K$705,5,FALSE)</f>
        <v>#N/A</v>
      </c>
      <c r="E180" s="230" t="e">
        <f>VLOOKUP($F180,УЧАСТНИКИ!$A$1:$K$705,11,FALSE)</f>
        <v>#N/A</v>
      </c>
      <c r="F180" s="192"/>
      <c r="G180" s="47"/>
      <c r="H180" s="47"/>
      <c r="I180" s="47"/>
      <c r="J180" s="5" t="e">
        <f>VLOOKUP($F180,УЧАСТНИКИ!#REF!,9,FALSE)</f>
        <v>#REF!</v>
      </c>
    </row>
    <row r="181" spans="1:10" ht="20.100000000000001" hidden="1" customHeight="1" x14ac:dyDescent="0.2">
      <c r="A181" s="47" t="s">
        <v>20</v>
      </c>
      <c r="B181" s="293" t="e">
        <f>VLOOKUP($F181,УЧАСТНИКИ!$A$1:$K$705,3,FALSE)</f>
        <v>#N/A</v>
      </c>
      <c r="C181" s="108" t="e">
        <f>VLOOKUP($F181,УЧАСТНИКИ!$A$1:$K$705,4,FALSE)</f>
        <v>#N/A</v>
      </c>
      <c r="D181" s="230" t="e">
        <f>VLOOKUP($F181,УЧАСТНИКИ!$A$1:$K$705,5,FALSE)</f>
        <v>#N/A</v>
      </c>
      <c r="E181" s="230" t="e">
        <f>VLOOKUP($F181,УЧАСТНИКИ!$A$1:$K$705,11,FALSE)</f>
        <v>#N/A</v>
      </c>
      <c r="F181" s="192"/>
      <c r="G181" s="47"/>
      <c r="H181" s="47"/>
      <c r="I181" s="47"/>
      <c r="J181" s="5" t="e">
        <f>VLOOKUP($F181,УЧАСТНИКИ!#REF!,9,FALSE)</f>
        <v>#REF!</v>
      </c>
    </row>
    <row r="182" spans="1:10" ht="20.100000000000001" hidden="1" customHeight="1" x14ac:dyDescent="0.2">
      <c r="A182" s="28"/>
      <c r="B182" s="31" t="s">
        <v>140</v>
      </c>
      <c r="C182" s="29"/>
      <c r="D182" s="86"/>
      <c r="E182" s="86"/>
      <c r="F182" s="195"/>
      <c r="G182" s="29"/>
      <c r="H182" s="29"/>
      <c r="I182" s="29"/>
      <c r="J182" s="30"/>
    </row>
    <row r="183" spans="1:10" ht="20.100000000000001" hidden="1" customHeight="1" x14ac:dyDescent="0.2">
      <c r="A183" s="47" t="s">
        <v>17</v>
      </c>
      <c r="B183" s="293" t="e">
        <f>VLOOKUP($F183,УЧАСТНИКИ!$A$1:$K$705,3,FALSE)</f>
        <v>#N/A</v>
      </c>
      <c r="C183" s="108" t="e">
        <f>VLOOKUP($F183,УЧАСТНИКИ!$A$1:$K$705,4,FALSE)</f>
        <v>#N/A</v>
      </c>
      <c r="D183" s="230" t="e">
        <f>VLOOKUP($F183,УЧАСТНИКИ!$A$1:$K$705,5,FALSE)</f>
        <v>#N/A</v>
      </c>
      <c r="E183" s="230" t="e">
        <f>VLOOKUP($F183,УЧАСТНИКИ!$A$1:$K$705,11,FALSE)</f>
        <v>#N/A</v>
      </c>
      <c r="F183" s="192"/>
      <c r="G183" s="47"/>
      <c r="H183" s="47"/>
      <c r="I183" s="47"/>
      <c r="J183" s="5" t="e">
        <f>VLOOKUP($F183,УЧАСТНИКИ!#REF!,9,FALSE)</f>
        <v>#REF!</v>
      </c>
    </row>
    <row r="184" spans="1:10" ht="20.100000000000001" hidden="1" customHeight="1" x14ac:dyDescent="0.2">
      <c r="A184" s="47" t="s">
        <v>18</v>
      </c>
      <c r="B184" s="293" t="e">
        <f>VLOOKUP($F184,УЧАСТНИКИ!$A$1:$K$705,3,FALSE)</f>
        <v>#N/A</v>
      </c>
      <c r="C184" s="108" t="e">
        <f>VLOOKUP($F184,УЧАСТНИКИ!$A$1:$K$705,4,FALSE)</f>
        <v>#N/A</v>
      </c>
      <c r="D184" s="230" t="e">
        <f>VLOOKUP($F184,УЧАСТНИКИ!$A$1:$K$705,5,FALSE)</f>
        <v>#N/A</v>
      </c>
      <c r="E184" s="230" t="e">
        <f>VLOOKUP($F184,УЧАСТНИКИ!$A$1:$K$705,11,FALSE)</f>
        <v>#N/A</v>
      </c>
      <c r="F184" s="192"/>
      <c r="G184" s="47"/>
      <c r="H184" s="47"/>
      <c r="I184" s="47"/>
      <c r="J184" s="5" t="e">
        <f>VLOOKUP($F184,УЧАСТНИКИ!#REF!,9,FALSE)</f>
        <v>#REF!</v>
      </c>
    </row>
    <row r="185" spans="1:10" ht="20.100000000000001" hidden="1" customHeight="1" x14ac:dyDescent="0.2">
      <c r="A185" s="47" t="s">
        <v>19</v>
      </c>
      <c r="B185" s="293" t="e">
        <f>VLOOKUP($F185,УЧАСТНИКИ!$A$1:$K$705,3,FALSE)</f>
        <v>#N/A</v>
      </c>
      <c r="C185" s="108" t="e">
        <f>VLOOKUP($F185,УЧАСТНИКИ!$A$1:$K$705,4,FALSE)</f>
        <v>#N/A</v>
      </c>
      <c r="D185" s="230" t="e">
        <f>VLOOKUP($F185,УЧАСТНИКИ!$A$1:$K$705,5,FALSE)</f>
        <v>#N/A</v>
      </c>
      <c r="E185" s="230" t="e">
        <f>VLOOKUP($F185,УЧАСТНИКИ!$A$1:$K$705,11,FALSE)</f>
        <v>#N/A</v>
      </c>
      <c r="F185" s="192"/>
      <c r="G185" s="47"/>
      <c r="H185" s="47"/>
      <c r="I185" s="47"/>
      <c r="J185" s="5" t="e">
        <f>VLOOKUP($F185,УЧАСТНИКИ!#REF!,9,FALSE)</f>
        <v>#REF!</v>
      </c>
    </row>
    <row r="186" spans="1:10" ht="20.100000000000001" hidden="1" customHeight="1" x14ac:dyDescent="0.2">
      <c r="A186" s="47" t="s">
        <v>20</v>
      </c>
      <c r="B186" s="293" t="e">
        <f>VLOOKUP($F186,УЧАСТНИКИ!$A$1:$K$705,3,FALSE)</f>
        <v>#N/A</v>
      </c>
      <c r="C186" s="108" t="e">
        <f>VLOOKUP($F186,УЧАСТНИКИ!$A$1:$K$705,4,FALSE)</f>
        <v>#N/A</v>
      </c>
      <c r="D186" s="230" t="e">
        <f>VLOOKUP($F186,УЧАСТНИКИ!$A$1:$K$705,5,FALSE)</f>
        <v>#N/A</v>
      </c>
      <c r="E186" s="230" t="e">
        <f>VLOOKUP($F186,УЧАСТНИКИ!$A$1:$K$705,11,FALSE)</f>
        <v>#N/A</v>
      </c>
      <c r="F186" s="192"/>
      <c r="G186" s="47"/>
      <c r="H186" s="47"/>
      <c r="I186" s="47"/>
      <c r="J186" s="5" t="e">
        <f>VLOOKUP($F186,УЧАСТНИКИ!#REF!,9,FALSE)</f>
        <v>#REF!</v>
      </c>
    </row>
    <row r="187" spans="1:10" ht="18.75" hidden="1" customHeight="1" x14ac:dyDescent="0.2">
      <c r="A187" s="39"/>
      <c r="B187" s="438" t="str">
        <f>Name_7</f>
        <v>МУЖЧИНЫ 2001г.р. и старше</v>
      </c>
      <c r="C187" s="438"/>
      <c r="D187" s="245"/>
      <c r="E187" s="245"/>
      <c r="F187" s="40"/>
      <c r="G187" s="40"/>
      <c r="H187" s="40"/>
      <c r="I187" s="40"/>
      <c r="J187" s="41"/>
    </row>
    <row r="188" spans="1:10" ht="20.100000000000001" hidden="1" customHeight="1" x14ac:dyDescent="0.2">
      <c r="A188" s="28"/>
      <c r="B188" s="31" t="s">
        <v>141</v>
      </c>
      <c r="C188" s="29"/>
      <c r="D188" s="86"/>
      <c r="E188" s="86"/>
      <c r="F188" s="195"/>
      <c r="G188" s="29"/>
      <c r="H188" s="29"/>
      <c r="I188" s="29"/>
      <c r="J188" s="30"/>
    </row>
    <row r="189" spans="1:10" ht="20.100000000000001" hidden="1" customHeight="1" x14ac:dyDescent="0.2">
      <c r="A189" s="47" t="s">
        <v>17</v>
      </c>
      <c r="B189" s="293"/>
      <c r="C189" s="108"/>
      <c r="D189" s="230"/>
      <c r="E189" s="230"/>
      <c r="F189" s="192"/>
      <c r="G189" s="47"/>
      <c r="H189" s="47"/>
      <c r="I189" s="47"/>
      <c r="J189" s="5" t="e">
        <f>VLOOKUP($F189,УЧАСТНИКИ!#REF!,9,FALSE)</f>
        <v>#REF!</v>
      </c>
    </row>
    <row r="190" spans="1:10" ht="20.100000000000001" hidden="1" customHeight="1" x14ac:dyDescent="0.2">
      <c r="A190" s="47" t="s">
        <v>18</v>
      </c>
      <c r="B190" s="293" t="e">
        <f>VLOOKUP($F190,УЧАСТНИКИ!$A$1:$K$705,3,FALSE)</f>
        <v>#N/A</v>
      </c>
      <c r="C190" s="108" t="e">
        <f>VLOOKUP($F190,УЧАСТНИКИ!$A$1:$K$705,4,FALSE)</f>
        <v>#N/A</v>
      </c>
      <c r="D190" s="230" t="e">
        <f>VLOOKUP($F190,УЧАСТНИКИ!$A$1:$K$705,5,FALSE)</f>
        <v>#N/A</v>
      </c>
      <c r="E190" s="230" t="e">
        <f>VLOOKUP($F190,УЧАСТНИКИ!$A$1:$K$705,11,FALSE)</f>
        <v>#N/A</v>
      </c>
      <c r="F190" s="192"/>
      <c r="G190" s="47"/>
      <c r="H190" s="47"/>
      <c r="I190" s="48"/>
      <c r="J190" s="5" t="e">
        <f>VLOOKUP($F190,УЧАСТНИКИ!#REF!,9,FALSE)</f>
        <v>#REF!</v>
      </c>
    </row>
    <row r="191" spans="1:10" ht="20.100000000000001" hidden="1" customHeight="1" x14ac:dyDescent="0.2">
      <c r="A191" s="47" t="s">
        <v>19</v>
      </c>
      <c r="B191" s="293" t="e">
        <f>VLOOKUP($F191,УЧАСТНИКИ!$A$1:$K$705,3,FALSE)</f>
        <v>#N/A</v>
      </c>
      <c r="C191" s="108" t="e">
        <f>VLOOKUP($F191,УЧАСТНИКИ!$A$1:$K$705,4,FALSE)</f>
        <v>#N/A</v>
      </c>
      <c r="D191" s="230" t="e">
        <f>VLOOKUP($F191,УЧАСТНИКИ!$A$1:$K$705,5,FALSE)</f>
        <v>#N/A</v>
      </c>
      <c r="E191" s="230" t="e">
        <f>VLOOKUP($F191,УЧАСТНИКИ!$A$1:$K$705,11,FALSE)</f>
        <v>#N/A</v>
      </c>
      <c r="F191" s="192"/>
      <c r="G191" s="47"/>
      <c r="H191" s="47"/>
      <c r="I191" s="48"/>
      <c r="J191" s="5" t="e">
        <f>VLOOKUP($F191,УЧАСТНИКИ!#REF!,9,FALSE)</f>
        <v>#REF!</v>
      </c>
    </row>
    <row r="192" spans="1:10" ht="20.100000000000001" hidden="1" customHeight="1" x14ac:dyDescent="0.2">
      <c r="A192" s="47" t="s">
        <v>20</v>
      </c>
      <c r="B192" s="293"/>
      <c r="C192" s="108"/>
      <c r="D192" s="230"/>
      <c r="E192" s="230"/>
      <c r="F192" s="192"/>
      <c r="G192" s="47"/>
      <c r="H192" s="47"/>
      <c r="I192" s="48"/>
      <c r="J192" s="5" t="e">
        <f>VLOOKUP($F192,УЧАСТНИКИ!#REF!,9,FALSE)</f>
        <v>#REF!</v>
      </c>
    </row>
    <row r="193" spans="1:10" ht="20.100000000000001" hidden="1" customHeight="1" x14ac:dyDescent="0.2">
      <c r="A193" s="28"/>
      <c r="B193" s="31" t="s">
        <v>142</v>
      </c>
      <c r="C193" s="29"/>
      <c r="D193" s="86"/>
      <c r="E193" s="86"/>
      <c r="F193" s="195"/>
      <c r="G193" s="29"/>
      <c r="H193" s="29"/>
      <c r="I193" s="29"/>
      <c r="J193" s="30"/>
    </row>
    <row r="194" spans="1:10" ht="20.100000000000001" hidden="1" customHeight="1" x14ac:dyDescent="0.2">
      <c r="A194" s="47" t="s">
        <v>17</v>
      </c>
      <c r="B194" s="293" t="e">
        <f>VLOOKUP($F194,УЧАСТНИКИ!$A$1:$K$705,3,FALSE)</f>
        <v>#N/A</v>
      </c>
      <c r="C194" s="108" t="e">
        <f>VLOOKUP($F194,УЧАСТНИКИ!$A$1:$K$705,4,FALSE)</f>
        <v>#N/A</v>
      </c>
      <c r="D194" s="230" t="e">
        <f>VLOOKUP($F194,УЧАСТНИКИ!$A$1:$K$705,5,FALSE)</f>
        <v>#N/A</v>
      </c>
      <c r="E194" s="230" t="e">
        <f>VLOOKUP($F194,УЧАСТНИКИ!$A$1:$K$705,11,FALSE)</f>
        <v>#N/A</v>
      </c>
      <c r="F194" s="192"/>
      <c r="G194" s="47"/>
      <c r="H194" s="47"/>
      <c r="I194" s="47"/>
      <c r="J194" s="5" t="e">
        <f>VLOOKUP($F194,УЧАСТНИКИ!#REF!,9,FALSE)</f>
        <v>#REF!</v>
      </c>
    </row>
    <row r="195" spans="1:10" ht="20.100000000000001" hidden="1" customHeight="1" x14ac:dyDescent="0.2">
      <c r="A195" s="47" t="s">
        <v>18</v>
      </c>
      <c r="B195" s="293" t="e">
        <f>VLOOKUP($F195,УЧАСТНИКИ!$A$1:$K$705,3,FALSE)</f>
        <v>#N/A</v>
      </c>
      <c r="C195" s="108" t="e">
        <f>VLOOKUP($F195,УЧАСТНИКИ!$A$1:$K$705,4,FALSE)</f>
        <v>#N/A</v>
      </c>
      <c r="D195" s="230" t="e">
        <f>VLOOKUP($F195,УЧАСТНИКИ!$A$1:$K$705,5,FALSE)</f>
        <v>#N/A</v>
      </c>
      <c r="E195" s="230" t="e">
        <f>VLOOKUP($F195,УЧАСТНИКИ!$A$1:$K$705,11,FALSE)</f>
        <v>#N/A</v>
      </c>
      <c r="F195" s="192"/>
      <c r="G195" s="47"/>
      <c r="H195" s="47"/>
      <c r="I195" s="48"/>
      <c r="J195" s="5" t="e">
        <f>VLOOKUP($F195,УЧАСТНИКИ!#REF!,9,FALSE)</f>
        <v>#REF!</v>
      </c>
    </row>
    <row r="196" spans="1:10" ht="20.100000000000001" hidden="1" customHeight="1" x14ac:dyDescent="0.2">
      <c r="A196" s="47" t="s">
        <v>19</v>
      </c>
      <c r="B196" s="293" t="e">
        <f>VLOOKUP($F196,УЧАСТНИКИ!$A$1:$K$705,3,FALSE)</f>
        <v>#N/A</v>
      </c>
      <c r="C196" s="108" t="e">
        <f>VLOOKUP($F196,УЧАСТНИКИ!$A$1:$K$705,4,FALSE)</f>
        <v>#N/A</v>
      </c>
      <c r="D196" s="230" t="e">
        <f>VLOOKUP($F196,УЧАСТНИКИ!$A$1:$K$705,5,FALSE)</f>
        <v>#N/A</v>
      </c>
      <c r="E196" s="230" t="e">
        <f>VLOOKUP($F196,УЧАСТНИКИ!$A$1:$K$705,11,FALSE)</f>
        <v>#N/A</v>
      </c>
      <c r="F196" s="192"/>
      <c r="G196" s="47"/>
      <c r="H196" s="47"/>
      <c r="I196" s="48"/>
      <c r="J196" s="5" t="e">
        <f>VLOOKUP($F196,УЧАСТНИКИ!#REF!,9,FALSE)</f>
        <v>#REF!</v>
      </c>
    </row>
    <row r="197" spans="1:10" ht="20.100000000000001" hidden="1" customHeight="1" x14ac:dyDescent="0.2">
      <c r="A197" s="47" t="s">
        <v>20</v>
      </c>
      <c r="B197" s="293" t="e">
        <f>VLOOKUP($F197,УЧАСТНИКИ!$A$1:$K$705,3,FALSE)</f>
        <v>#N/A</v>
      </c>
      <c r="C197" s="108" t="e">
        <f>VLOOKUP($F197,УЧАСТНИКИ!$A$1:$K$705,4,FALSE)</f>
        <v>#N/A</v>
      </c>
      <c r="D197" s="230" t="e">
        <f>VLOOKUP($F197,УЧАСТНИКИ!$A$1:$K$705,5,FALSE)</f>
        <v>#N/A</v>
      </c>
      <c r="E197" s="230" t="e">
        <f>VLOOKUP($F197,УЧАСТНИКИ!$A$1:$K$705,11,FALSE)</f>
        <v>#N/A</v>
      </c>
      <c r="F197" s="192"/>
      <c r="G197" s="47"/>
      <c r="H197" s="47"/>
      <c r="I197" s="48"/>
      <c r="J197" s="5" t="e">
        <f>VLOOKUP($F197,УЧАСТНИКИ!#REF!,9,FALSE)</f>
        <v>#REF!</v>
      </c>
    </row>
    <row r="198" spans="1:10" ht="20.100000000000001" hidden="1" customHeight="1" x14ac:dyDescent="0.2">
      <c r="A198" s="28"/>
      <c r="B198" s="31" t="s">
        <v>143</v>
      </c>
      <c r="C198" s="29"/>
      <c r="D198" s="86"/>
      <c r="E198" s="86"/>
      <c r="F198" s="195"/>
      <c r="G198" s="29"/>
      <c r="H198" s="29"/>
      <c r="I198" s="29"/>
      <c r="J198" s="30"/>
    </row>
    <row r="199" spans="1:10" ht="20.100000000000001" hidden="1" customHeight="1" x14ac:dyDescent="0.2">
      <c r="A199" s="47" t="s">
        <v>17</v>
      </c>
      <c r="B199" s="293" t="e">
        <f>VLOOKUP($F199,УЧАСТНИКИ!$A$1:$K$705,3,FALSE)</f>
        <v>#N/A</v>
      </c>
      <c r="C199" s="108" t="e">
        <f>VLOOKUP($F199,УЧАСТНИКИ!$A$1:$K$705,4,FALSE)</f>
        <v>#N/A</v>
      </c>
      <c r="D199" s="230" t="e">
        <f>VLOOKUP($F199,УЧАСТНИКИ!$A$1:$K$705,5,FALSE)</f>
        <v>#N/A</v>
      </c>
      <c r="E199" s="230" t="e">
        <f>VLOOKUP($F199,УЧАСТНИКИ!$A$1:$K$705,11,FALSE)</f>
        <v>#N/A</v>
      </c>
      <c r="F199" s="192"/>
      <c r="G199" s="47"/>
      <c r="H199" s="47"/>
      <c r="I199" s="47"/>
      <c r="J199" s="5" t="e">
        <f>VLOOKUP($F199,УЧАСТНИКИ!#REF!,9,FALSE)</f>
        <v>#REF!</v>
      </c>
    </row>
    <row r="200" spans="1:10" ht="20.100000000000001" hidden="1" customHeight="1" x14ac:dyDescent="0.2">
      <c r="A200" s="47" t="s">
        <v>18</v>
      </c>
      <c r="B200" s="293" t="e">
        <f>VLOOKUP($F200,УЧАСТНИКИ!$A$1:$K$705,3,FALSE)</f>
        <v>#N/A</v>
      </c>
      <c r="C200" s="108" t="e">
        <f>VLOOKUP($F200,УЧАСТНИКИ!$A$1:$K$705,4,FALSE)</f>
        <v>#N/A</v>
      </c>
      <c r="D200" s="230" t="e">
        <f>VLOOKUP($F200,УЧАСТНИКИ!$A$1:$K$705,5,FALSE)</f>
        <v>#N/A</v>
      </c>
      <c r="E200" s="230" t="e">
        <f>VLOOKUP($F200,УЧАСТНИКИ!$A$1:$K$705,11,FALSE)</f>
        <v>#N/A</v>
      </c>
      <c r="F200" s="192"/>
      <c r="G200" s="47"/>
      <c r="H200" s="47"/>
      <c r="I200" s="48"/>
      <c r="J200" s="5" t="e">
        <f>VLOOKUP($F200,УЧАСТНИКИ!#REF!,9,FALSE)</f>
        <v>#REF!</v>
      </c>
    </row>
    <row r="201" spans="1:10" ht="20.100000000000001" hidden="1" customHeight="1" x14ac:dyDescent="0.2">
      <c r="A201" s="47" t="s">
        <v>19</v>
      </c>
      <c r="B201" s="293" t="e">
        <f>VLOOKUP($F201,УЧАСТНИКИ!$A$1:$K$705,3,FALSE)</f>
        <v>#N/A</v>
      </c>
      <c r="C201" s="108" t="e">
        <f>VLOOKUP($F201,УЧАСТНИКИ!$A$1:$K$705,4,FALSE)</f>
        <v>#N/A</v>
      </c>
      <c r="D201" s="230" t="e">
        <f>VLOOKUP($F201,УЧАСТНИКИ!$A$1:$K$705,5,FALSE)</f>
        <v>#N/A</v>
      </c>
      <c r="E201" s="230" t="e">
        <f>VLOOKUP($F201,УЧАСТНИКИ!$A$1:$K$705,11,FALSE)</f>
        <v>#N/A</v>
      </c>
      <c r="F201" s="192"/>
      <c r="G201" s="47"/>
      <c r="H201" s="47"/>
      <c r="I201" s="48"/>
      <c r="J201" s="5" t="e">
        <f>VLOOKUP($F201,УЧАСТНИКИ!#REF!,9,FALSE)</f>
        <v>#REF!</v>
      </c>
    </row>
    <row r="202" spans="1:10" ht="20.100000000000001" hidden="1" customHeight="1" x14ac:dyDescent="0.2">
      <c r="A202" s="47" t="s">
        <v>20</v>
      </c>
      <c r="B202" s="293" t="e">
        <f>VLOOKUP($F202,УЧАСТНИКИ!$A$1:$K$705,3,FALSE)</f>
        <v>#N/A</v>
      </c>
      <c r="C202" s="108" t="e">
        <f>VLOOKUP($F202,УЧАСТНИКИ!$A$1:$K$705,4,FALSE)</f>
        <v>#N/A</v>
      </c>
      <c r="D202" s="230" t="e">
        <f>VLOOKUP($F202,УЧАСТНИКИ!$A$1:$K$705,5,FALSE)</f>
        <v>#N/A</v>
      </c>
      <c r="E202" s="230" t="e">
        <f>VLOOKUP($F202,УЧАСТНИКИ!$A$1:$K$705,11,FALSE)</f>
        <v>#N/A</v>
      </c>
      <c r="F202" s="192"/>
      <c r="G202" s="47"/>
      <c r="H202" s="47"/>
      <c r="I202" s="48"/>
      <c r="J202" s="5" t="e">
        <f>VLOOKUP($F202,УЧАСТНИКИ!#REF!,9,FALSE)</f>
        <v>#REF!</v>
      </c>
    </row>
    <row r="203" spans="1:10" ht="20.100000000000001" hidden="1" customHeight="1" x14ac:dyDescent="0.2">
      <c r="A203" s="28"/>
      <c r="B203" s="31" t="s">
        <v>144</v>
      </c>
      <c r="C203" s="29"/>
      <c r="D203" s="86"/>
      <c r="E203" s="86"/>
      <c r="F203" s="195"/>
      <c r="G203" s="29"/>
      <c r="H203" s="29"/>
      <c r="I203" s="29"/>
      <c r="J203" s="30"/>
    </row>
    <row r="204" spans="1:10" ht="20.100000000000001" hidden="1" customHeight="1" x14ac:dyDescent="0.2">
      <c r="A204" s="47" t="s">
        <v>17</v>
      </c>
      <c r="B204" s="293" t="e">
        <f>VLOOKUP($F204,УЧАСТНИКИ!$A$1:$K$705,3,FALSE)</f>
        <v>#N/A</v>
      </c>
      <c r="C204" s="108" t="e">
        <f>VLOOKUP($F204,УЧАСТНИКИ!$A$1:$K$705,4,FALSE)</f>
        <v>#N/A</v>
      </c>
      <c r="D204" s="230" t="e">
        <f>VLOOKUP($F204,УЧАСТНИКИ!$A$1:$K$705,5,FALSE)</f>
        <v>#N/A</v>
      </c>
      <c r="E204" s="230" t="e">
        <f>VLOOKUP($F204,УЧАСТНИКИ!$A$1:$K$705,11,FALSE)</f>
        <v>#N/A</v>
      </c>
      <c r="F204" s="192"/>
      <c r="G204" s="47"/>
      <c r="H204" s="47"/>
      <c r="I204" s="47"/>
      <c r="J204" s="5" t="e">
        <f>VLOOKUP($F204,УЧАСТНИКИ!#REF!,9,FALSE)</f>
        <v>#REF!</v>
      </c>
    </row>
    <row r="205" spans="1:10" ht="20.100000000000001" hidden="1" customHeight="1" x14ac:dyDescent="0.2">
      <c r="A205" s="47" t="s">
        <v>18</v>
      </c>
      <c r="B205" s="293" t="e">
        <f>VLOOKUP($F205,УЧАСТНИКИ!$A$1:$K$705,3,FALSE)</f>
        <v>#N/A</v>
      </c>
      <c r="C205" s="108" t="e">
        <f>VLOOKUP($F205,УЧАСТНИКИ!$A$1:$K$705,4,FALSE)</f>
        <v>#N/A</v>
      </c>
      <c r="D205" s="230" t="e">
        <f>VLOOKUP($F205,УЧАСТНИКИ!$A$1:$K$705,5,FALSE)</f>
        <v>#N/A</v>
      </c>
      <c r="E205" s="230" t="e">
        <f>VLOOKUP($F205,УЧАСТНИКИ!$A$1:$K$705,11,FALSE)</f>
        <v>#N/A</v>
      </c>
      <c r="F205" s="192"/>
      <c r="G205" s="47"/>
      <c r="H205" s="47"/>
      <c r="I205" s="48"/>
      <c r="J205" s="5" t="e">
        <f>VLOOKUP($F205,УЧАСТНИКИ!#REF!,9,FALSE)</f>
        <v>#REF!</v>
      </c>
    </row>
    <row r="206" spans="1:10" ht="20.100000000000001" hidden="1" customHeight="1" x14ac:dyDescent="0.2">
      <c r="A206" s="47" t="s">
        <v>19</v>
      </c>
      <c r="B206" s="293" t="e">
        <f>VLOOKUP($F206,УЧАСТНИКИ!$A$1:$K$705,3,FALSE)</f>
        <v>#N/A</v>
      </c>
      <c r="C206" s="108" t="e">
        <f>VLOOKUP($F206,УЧАСТНИКИ!$A$1:$K$705,4,FALSE)</f>
        <v>#N/A</v>
      </c>
      <c r="D206" s="230" t="e">
        <f>VLOOKUP($F206,УЧАСТНИКИ!$A$1:$K$705,5,FALSE)</f>
        <v>#N/A</v>
      </c>
      <c r="E206" s="230" t="e">
        <f>VLOOKUP($F206,УЧАСТНИКИ!$A$1:$K$705,11,FALSE)</f>
        <v>#N/A</v>
      </c>
      <c r="F206" s="192"/>
      <c r="G206" s="47"/>
      <c r="H206" s="47"/>
      <c r="I206" s="48"/>
      <c r="J206" s="5" t="e">
        <f>VLOOKUP($F206,УЧАСТНИКИ!#REF!,9,FALSE)</f>
        <v>#REF!</v>
      </c>
    </row>
    <row r="207" spans="1:10" ht="20.100000000000001" hidden="1" customHeight="1" x14ac:dyDescent="0.2">
      <c r="A207" s="47" t="s">
        <v>20</v>
      </c>
      <c r="B207" s="293" t="e">
        <f>VLOOKUP($F207,УЧАСТНИКИ!$A$1:$K$705,3,FALSE)</f>
        <v>#N/A</v>
      </c>
      <c r="C207" s="108" t="e">
        <f>VLOOKUP($F207,УЧАСТНИКИ!$A$1:$K$705,4,FALSE)</f>
        <v>#N/A</v>
      </c>
      <c r="D207" s="230" t="e">
        <f>VLOOKUP($F207,УЧАСТНИКИ!$A$1:$K$705,5,FALSE)</f>
        <v>#N/A</v>
      </c>
      <c r="E207" s="230" t="e">
        <f>VLOOKUP($F207,УЧАСТНИКИ!$A$1:$K$705,11,FALSE)</f>
        <v>#N/A</v>
      </c>
      <c r="F207" s="192"/>
      <c r="G207" s="47"/>
      <c r="H207" s="47"/>
      <c r="I207" s="48"/>
      <c r="J207" s="5" t="e">
        <f>VLOOKUP($F207,УЧАСТНИКИ!#REF!,9,FALSE)</f>
        <v>#REF!</v>
      </c>
    </row>
    <row r="208" spans="1:10" ht="20.100000000000001" hidden="1" customHeight="1" x14ac:dyDescent="0.2">
      <c r="A208" s="49"/>
      <c r="B208" s="53" t="s">
        <v>145</v>
      </c>
      <c r="C208" s="49"/>
      <c r="D208" s="82"/>
      <c r="E208" s="82"/>
      <c r="F208" s="193"/>
      <c r="G208" s="49"/>
      <c r="H208" s="49"/>
      <c r="I208" s="29"/>
      <c r="J208" s="30"/>
    </row>
    <row r="209" spans="1:10" ht="20.100000000000001" hidden="1" customHeight="1" x14ac:dyDescent="0.2">
      <c r="A209" s="47" t="s">
        <v>17</v>
      </c>
      <c r="B209" s="293" t="e">
        <f>VLOOKUP($F209,УЧАСТНИКИ!$A$1:$K$705,3,FALSE)</f>
        <v>#N/A</v>
      </c>
      <c r="C209" s="108" t="e">
        <f>VLOOKUP($F209,УЧАСТНИКИ!$A$1:$K$705,4,FALSE)</f>
        <v>#N/A</v>
      </c>
      <c r="D209" s="230" t="e">
        <f>VLOOKUP($F209,УЧАСТНИКИ!$A$1:$K$705,5,FALSE)</f>
        <v>#N/A</v>
      </c>
      <c r="E209" s="230" t="e">
        <f>VLOOKUP($F209,УЧАСТНИКИ!$A$1:$K$705,11,FALSE)</f>
        <v>#N/A</v>
      </c>
      <c r="F209" s="192"/>
      <c r="G209" s="47"/>
      <c r="H209" s="47"/>
      <c r="I209" s="48"/>
      <c r="J209" s="5" t="e">
        <f>VLOOKUP($F209,УЧАСТНИКИ!#REF!,9,FALSE)</f>
        <v>#REF!</v>
      </c>
    </row>
    <row r="210" spans="1:10" ht="20.100000000000001" hidden="1" customHeight="1" x14ac:dyDescent="0.2">
      <c r="A210" s="47" t="s">
        <v>18</v>
      </c>
      <c r="B210" s="293" t="e">
        <f>VLOOKUP($F210,УЧАСТНИКИ!$A$1:$K$705,3,FALSE)</f>
        <v>#N/A</v>
      </c>
      <c r="C210" s="108" t="e">
        <f>VLOOKUP($F210,УЧАСТНИКИ!$A$1:$K$705,4,FALSE)</f>
        <v>#N/A</v>
      </c>
      <c r="D210" s="230" t="e">
        <f>VLOOKUP($F210,УЧАСТНИКИ!$A$1:$K$705,5,FALSE)</f>
        <v>#N/A</v>
      </c>
      <c r="E210" s="230" t="e">
        <f>VLOOKUP($F210,УЧАСТНИКИ!$A$1:$K$705,11,FALSE)</f>
        <v>#N/A</v>
      </c>
      <c r="F210" s="192"/>
      <c r="G210" s="47"/>
      <c r="H210" s="47"/>
      <c r="I210" s="48"/>
      <c r="J210" s="5" t="e">
        <f>VLOOKUP($F210,УЧАСТНИКИ!#REF!,9,FALSE)</f>
        <v>#REF!</v>
      </c>
    </row>
    <row r="211" spans="1:10" ht="20.100000000000001" hidden="1" customHeight="1" x14ac:dyDescent="0.2">
      <c r="A211" s="47" t="s">
        <v>19</v>
      </c>
      <c r="B211" s="293" t="e">
        <f>VLOOKUP($F211,УЧАСТНИКИ!$A$1:$K$705,3,FALSE)</f>
        <v>#N/A</v>
      </c>
      <c r="C211" s="108" t="e">
        <f>VLOOKUP($F211,УЧАСТНИКИ!$A$1:$K$705,4,FALSE)</f>
        <v>#N/A</v>
      </c>
      <c r="D211" s="230" t="e">
        <f>VLOOKUP($F211,УЧАСТНИКИ!$A$1:$K$705,5,FALSE)</f>
        <v>#N/A</v>
      </c>
      <c r="E211" s="230" t="e">
        <f>VLOOKUP($F211,УЧАСТНИКИ!$A$1:$K$705,11,FALSE)</f>
        <v>#N/A</v>
      </c>
      <c r="F211" s="192"/>
      <c r="G211" s="47"/>
      <c r="H211" s="47"/>
      <c r="I211" s="47"/>
      <c r="J211" s="5" t="e">
        <f>VLOOKUP($F211,УЧАСТНИКИ!#REF!,9,FALSE)</f>
        <v>#REF!</v>
      </c>
    </row>
    <row r="212" spans="1:10" ht="20.100000000000001" hidden="1" customHeight="1" x14ac:dyDescent="0.2">
      <c r="A212" s="47" t="s">
        <v>20</v>
      </c>
      <c r="B212" s="293" t="e">
        <f>VLOOKUP($F212,УЧАСТНИКИ!$A$1:$K$705,3,FALSE)</f>
        <v>#N/A</v>
      </c>
      <c r="C212" s="108" t="e">
        <f>VLOOKUP($F212,УЧАСТНИКИ!$A$1:$K$705,4,FALSE)</f>
        <v>#N/A</v>
      </c>
      <c r="D212" s="230" t="e">
        <f>VLOOKUP($F212,УЧАСТНИКИ!$A$1:$K$705,5,FALSE)</f>
        <v>#N/A</v>
      </c>
      <c r="E212" s="230" t="e">
        <f>VLOOKUP($F212,УЧАСТНИКИ!$A$1:$K$705,11,FALSE)</f>
        <v>#N/A</v>
      </c>
      <c r="F212" s="192"/>
      <c r="G212" s="47"/>
      <c r="H212" s="47"/>
      <c r="I212" s="47"/>
      <c r="J212" s="5" t="e">
        <f>VLOOKUP($F212,УЧАСТНИКИ!#REF!,9,FALSE)</f>
        <v>#REF!</v>
      </c>
    </row>
    <row r="213" spans="1:10" ht="20.100000000000001" hidden="1" customHeight="1" x14ac:dyDescent="0.2">
      <c r="A213" s="28"/>
      <c r="B213" s="31" t="s">
        <v>146</v>
      </c>
      <c r="C213" s="29"/>
      <c r="D213" s="86"/>
      <c r="E213" s="86"/>
      <c r="F213" s="195"/>
      <c r="G213" s="29"/>
      <c r="H213" s="29"/>
      <c r="I213" s="29"/>
      <c r="J213" s="30"/>
    </row>
    <row r="214" spans="1:10" ht="20.100000000000001" hidden="1" customHeight="1" x14ac:dyDescent="0.2">
      <c r="A214" s="47" t="s">
        <v>17</v>
      </c>
      <c r="B214" s="293" t="e">
        <f>VLOOKUP($F214,УЧАСТНИКИ!$A$1:$K$705,3,FALSE)</f>
        <v>#N/A</v>
      </c>
      <c r="C214" s="108" t="e">
        <f>VLOOKUP($F214,УЧАСТНИКИ!$A$1:$K$705,4,FALSE)</f>
        <v>#N/A</v>
      </c>
      <c r="D214" s="230" t="e">
        <f>VLOOKUP($F214,УЧАСТНИКИ!$A$1:$K$705,5,FALSE)</f>
        <v>#N/A</v>
      </c>
      <c r="E214" s="230" t="e">
        <f>VLOOKUP($F214,УЧАСТНИКИ!$A$1:$K$705,11,FALSE)</f>
        <v>#N/A</v>
      </c>
      <c r="F214" s="192"/>
      <c r="G214" s="47"/>
      <c r="H214" s="47"/>
      <c r="I214" s="47"/>
      <c r="J214" s="5" t="e">
        <f>VLOOKUP($F214,УЧАСТНИКИ!#REF!,9,FALSE)</f>
        <v>#REF!</v>
      </c>
    </row>
    <row r="215" spans="1:10" ht="20.100000000000001" hidden="1" customHeight="1" x14ac:dyDescent="0.2">
      <c r="A215" s="47" t="s">
        <v>18</v>
      </c>
      <c r="B215" s="293" t="e">
        <f>VLOOKUP($F215,УЧАСТНИКИ!$A$1:$K$705,3,FALSE)</f>
        <v>#N/A</v>
      </c>
      <c r="C215" s="108" t="e">
        <f>VLOOKUP($F215,УЧАСТНИКИ!$A$1:$K$705,4,FALSE)</f>
        <v>#N/A</v>
      </c>
      <c r="D215" s="230" t="e">
        <f>VLOOKUP($F215,УЧАСТНИКИ!$A$1:$K$705,5,FALSE)</f>
        <v>#N/A</v>
      </c>
      <c r="E215" s="230" t="e">
        <f>VLOOKUP($F215,УЧАСТНИКИ!$A$1:$K$705,11,FALSE)</f>
        <v>#N/A</v>
      </c>
      <c r="F215" s="192"/>
      <c r="G215" s="47"/>
      <c r="H215" s="47"/>
      <c r="I215" s="47"/>
      <c r="J215" s="5" t="e">
        <f>VLOOKUP($F215,УЧАСТНИКИ!#REF!,9,FALSE)</f>
        <v>#REF!</v>
      </c>
    </row>
    <row r="216" spans="1:10" ht="20.100000000000001" hidden="1" customHeight="1" x14ac:dyDescent="0.2">
      <c r="A216" s="47" t="s">
        <v>19</v>
      </c>
      <c r="B216" s="293" t="e">
        <f>VLOOKUP($F216,УЧАСТНИКИ!$A$1:$K$705,3,FALSE)</f>
        <v>#N/A</v>
      </c>
      <c r="C216" s="108" t="e">
        <f>VLOOKUP($F216,УЧАСТНИКИ!$A$1:$K$705,4,FALSE)</f>
        <v>#N/A</v>
      </c>
      <c r="D216" s="230" t="e">
        <f>VLOOKUP($F216,УЧАСТНИКИ!$A$1:$K$705,5,FALSE)</f>
        <v>#N/A</v>
      </c>
      <c r="E216" s="230" t="e">
        <f>VLOOKUP($F216,УЧАСТНИКИ!$A$1:$K$705,11,FALSE)</f>
        <v>#N/A</v>
      </c>
      <c r="F216" s="192"/>
      <c r="G216" s="47"/>
      <c r="H216" s="47"/>
      <c r="I216" s="47"/>
      <c r="J216" s="5" t="e">
        <f>VLOOKUP($F216,УЧАСТНИКИ!#REF!,9,FALSE)</f>
        <v>#REF!</v>
      </c>
    </row>
    <row r="217" spans="1:10" ht="20.100000000000001" hidden="1" customHeight="1" x14ac:dyDescent="0.2">
      <c r="A217" s="47" t="s">
        <v>20</v>
      </c>
      <c r="B217" s="293" t="e">
        <f>VLOOKUP($F217,УЧАСТНИКИ!$A$1:$K$705,3,FALSE)</f>
        <v>#N/A</v>
      </c>
      <c r="C217" s="108" t="e">
        <f>VLOOKUP($F217,УЧАСТНИКИ!$A$1:$K$705,4,FALSE)</f>
        <v>#N/A</v>
      </c>
      <c r="D217" s="230" t="e">
        <f>VLOOKUP($F217,УЧАСТНИКИ!$A$1:$K$705,5,FALSE)</f>
        <v>#N/A</v>
      </c>
      <c r="E217" s="230" t="e">
        <f>VLOOKUP($F217,УЧАСТНИКИ!$A$1:$K$705,11,FALSE)</f>
        <v>#N/A</v>
      </c>
      <c r="F217" s="192"/>
      <c r="G217" s="47"/>
      <c r="H217" s="47"/>
      <c r="I217" s="47"/>
      <c r="J217" s="5" t="e">
        <f>VLOOKUP($F217,УЧАСТНИКИ!#REF!,9,FALSE)</f>
        <v>#REF!</v>
      </c>
    </row>
    <row r="218" spans="1:10" ht="20.100000000000001" hidden="1" customHeight="1" x14ac:dyDescent="0.2">
      <c r="A218" s="28"/>
      <c r="B218" s="31" t="s">
        <v>147</v>
      </c>
      <c r="C218" s="29"/>
      <c r="D218" s="86"/>
      <c r="E218" s="86"/>
      <c r="F218" s="195"/>
      <c r="G218" s="29"/>
      <c r="H218" s="29"/>
      <c r="I218" s="29"/>
      <c r="J218" s="30"/>
    </row>
    <row r="219" spans="1:10" ht="20.100000000000001" hidden="1" customHeight="1" x14ac:dyDescent="0.2">
      <c r="A219" s="47" t="s">
        <v>17</v>
      </c>
      <c r="B219" s="293" t="e">
        <f>VLOOKUP($F219,УЧАСТНИКИ!$A$1:$K$705,3,FALSE)</f>
        <v>#N/A</v>
      </c>
      <c r="C219" s="108" t="e">
        <f>VLOOKUP($F219,УЧАСТНИКИ!$A$1:$K$705,4,FALSE)</f>
        <v>#N/A</v>
      </c>
      <c r="D219" s="230" t="e">
        <f>VLOOKUP($F219,УЧАСТНИКИ!$A$1:$K$705,5,FALSE)</f>
        <v>#N/A</v>
      </c>
      <c r="E219" s="230" t="e">
        <f>VLOOKUP($F219,УЧАСТНИКИ!$A$1:$K$705,11,FALSE)</f>
        <v>#N/A</v>
      </c>
      <c r="F219" s="192"/>
      <c r="G219" s="47"/>
      <c r="H219" s="47"/>
      <c r="I219" s="47"/>
      <c r="J219" s="5" t="e">
        <f>VLOOKUP($F219,УЧАСТНИКИ!#REF!,9,FALSE)</f>
        <v>#REF!</v>
      </c>
    </row>
    <row r="220" spans="1:10" ht="20.100000000000001" hidden="1" customHeight="1" x14ac:dyDescent="0.2">
      <c r="A220" s="47" t="s">
        <v>18</v>
      </c>
      <c r="B220" s="293" t="e">
        <f>VLOOKUP($F220,УЧАСТНИКИ!$A$1:$K$705,3,FALSE)</f>
        <v>#N/A</v>
      </c>
      <c r="C220" s="108" t="e">
        <f>VLOOKUP($F220,УЧАСТНИКИ!$A$1:$K$705,4,FALSE)</f>
        <v>#N/A</v>
      </c>
      <c r="D220" s="230" t="e">
        <f>VLOOKUP($F220,УЧАСТНИКИ!$A$1:$K$705,5,FALSE)</f>
        <v>#N/A</v>
      </c>
      <c r="E220" s="230" t="e">
        <f>VLOOKUP($F220,УЧАСТНИКИ!$A$1:$K$705,11,FALSE)</f>
        <v>#N/A</v>
      </c>
      <c r="F220" s="192"/>
      <c r="G220" s="47"/>
      <c r="H220" s="47"/>
      <c r="I220" s="47"/>
      <c r="J220" s="5" t="e">
        <f>VLOOKUP($F220,УЧАСТНИКИ!#REF!,9,FALSE)</f>
        <v>#REF!</v>
      </c>
    </row>
    <row r="221" spans="1:10" ht="20.100000000000001" hidden="1" customHeight="1" x14ac:dyDescent="0.2">
      <c r="A221" s="47" t="s">
        <v>19</v>
      </c>
      <c r="B221" s="293" t="e">
        <f>VLOOKUP($F221,УЧАСТНИКИ!$A$1:$K$705,3,FALSE)</f>
        <v>#N/A</v>
      </c>
      <c r="C221" s="108" t="e">
        <f>VLOOKUP($F221,УЧАСТНИКИ!$A$1:$K$705,4,FALSE)</f>
        <v>#N/A</v>
      </c>
      <c r="D221" s="230" t="e">
        <f>VLOOKUP($F221,УЧАСТНИКИ!$A$1:$K$705,5,FALSE)</f>
        <v>#N/A</v>
      </c>
      <c r="E221" s="230" t="e">
        <f>VLOOKUP($F221,УЧАСТНИКИ!$A$1:$K$705,11,FALSE)</f>
        <v>#N/A</v>
      </c>
      <c r="F221" s="192"/>
      <c r="G221" s="47"/>
      <c r="H221" s="47"/>
      <c r="I221" s="47"/>
      <c r="J221" s="5" t="e">
        <f>VLOOKUP($F221,УЧАСТНИКИ!#REF!,9,FALSE)</f>
        <v>#REF!</v>
      </c>
    </row>
    <row r="222" spans="1:10" ht="20.100000000000001" hidden="1" customHeight="1" x14ac:dyDescent="0.2">
      <c r="A222" s="47" t="s">
        <v>20</v>
      </c>
      <c r="B222" s="293" t="e">
        <f>VLOOKUP($F222,УЧАСТНИКИ!$A$1:$K$705,3,FALSE)</f>
        <v>#N/A</v>
      </c>
      <c r="C222" s="108" t="e">
        <f>VLOOKUP($F222,УЧАСТНИКИ!$A$1:$K$705,4,FALSE)</f>
        <v>#N/A</v>
      </c>
      <c r="D222" s="230" t="e">
        <f>VLOOKUP($F222,УЧАСТНИКИ!$A$1:$K$705,5,FALSE)</f>
        <v>#N/A</v>
      </c>
      <c r="E222" s="230" t="e">
        <f>VLOOKUP($F222,УЧАСТНИКИ!$A$1:$K$705,11,FALSE)</f>
        <v>#N/A</v>
      </c>
      <c r="F222" s="192"/>
      <c r="G222" s="47"/>
      <c r="H222" s="47"/>
      <c r="I222" s="47"/>
      <c r="J222" s="5" t="e">
        <f>VLOOKUP($F222,УЧАСТНИКИ!#REF!,9,FALSE)</f>
        <v>#REF!</v>
      </c>
    </row>
    <row r="223" spans="1:10" ht="20.100000000000001" hidden="1" customHeight="1" x14ac:dyDescent="0.2">
      <c r="A223" s="28"/>
      <c r="B223" s="31" t="s">
        <v>148</v>
      </c>
      <c r="C223" s="29"/>
      <c r="D223" s="86"/>
      <c r="E223" s="86"/>
      <c r="F223" s="195"/>
      <c r="G223" s="29"/>
      <c r="H223" s="29"/>
      <c r="I223" s="29"/>
      <c r="J223" s="30"/>
    </row>
    <row r="224" spans="1:10" ht="20.100000000000001" hidden="1" customHeight="1" x14ac:dyDescent="0.2">
      <c r="A224" s="47" t="s">
        <v>17</v>
      </c>
      <c r="B224" s="293" t="e">
        <f>VLOOKUP($F224,УЧАСТНИКИ!$A$1:$K$705,3,FALSE)</f>
        <v>#N/A</v>
      </c>
      <c r="C224" s="108" t="e">
        <f>VLOOKUP($F224,УЧАСТНИКИ!$A$1:$K$705,4,FALSE)</f>
        <v>#N/A</v>
      </c>
      <c r="D224" s="230" t="e">
        <f>VLOOKUP($F224,УЧАСТНИКИ!$A$1:$K$705,5,FALSE)</f>
        <v>#N/A</v>
      </c>
      <c r="E224" s="230" t="e">
        <f>VLOOKUP($F224,УЧАСТНИКИ!$A$1:$K$705,11,FALSE)</f>
        <v>#N/A</v>
      </c>
      <c r="F224" s="192"/>
      <c r="G224" s="47"/>
      <c r="H224" s="47"/>
      <c r="I224" s="47"/>
      <c r="J224" s="5" t="e">
        <f>VLOOKUP($F224,УЧАСТНИКИ!#REF!,9,FALSE)</f>
        <v>#REF!</v>
      </c>
    </row>
    <row r="225" spans="1:10" ht="20.100000000000001" hidden="1" customHeight="1" x14ac:dyDescent="0.2">
      <c r="A225" s="47" t="s">
        <v>18</v>
      </c>
      <c r="B225" s="293" t="e">
        <f>VLOOKUP($F225,УЧАСТНИКИ!$A$1:$K$705,3,FALSE)</f>
        <v>#N/A</v>
      </c>
      <c r="C225" s="108" t="e">
        <f>VLOOKUP($F225,УЧАСТНИКИ!$A$1:$K$705,4,FALSE)</f>
        <v>#N/A</v>
      </c>
      <c r="D225" s="230" t="e">
        <f>VLOOKUP($F225,УЧАСТНИКИ!$A$1:$K$705,5,FALSE)</f>
        <v>#N/A</v>
      </c>
      <c r="E225" s="230" t="e">
        <f>VLOOKUP($F225,УЧАСТНИКИ!$A$1:$K$705,11,FALSE)</f>
        <v>#N/A</v>
      </c>
      <c r="F225" s="192"/>
      <c r="G225" s="47"/>
      <c r="H225" s="47"/>
      <c r="I225" s="47"/>
      <c r="J225" s="5" t="e">
        <f>VLOOKUP($F225,УЧАСТНИКИ!#REF!,9,FALSE)</f>
        <v>#REF!</v>
      </c>
    </row>
    <row r="226" spans="1:10" ht="20.100000000000001" hidden="1" customHeight="1" x14ac:dyDescent="0.2">
      <c r="A226" s="47" t="s">
        <v>19</v>
      </c>
      <c r="B226" s="293" t="e">
        <f>VLOOKUP($F226,УЧАСТНИКИ!$A$1:$K$705,3,FALSE)</f>
        <v>#N/A</v>
      </c>
      <c r="C226" s="108" t="e">
        <f>VLOOKUP($F226,УЧАСТНИКИ!$A$1:$K$705,4,FALSE)</f>
        <v>#N/A</v>
      </c>
      <c r="D226" s="230" t="e">
        <f>VLOOKUP($F226,УЧАСТНИКИ!$A$1:$K$705,5,FALSE)</f>
        <v>#N/A</v>
      </c>
      <c r="E226" s="230" t="e">
        <f>VLOOKUP($F226,УЧАСТНИКИ!$A$1:$K$705,11,FALSE)</f>
        <v>#N/A</v>
      </c>
      <c r="F226" s="192"/>
      <c r="G226" s="47"/>
      <c r="H226" s="47"/>
      <c r="I226" s="47"/>
      <c r="J226" s="5" t="e">
        <f>VLOOKUP($F226,УЧАСТНИКИ!#REF!,9,FALSE)</f>
        <v>#REF!</v>
      </c>
    </row>
    <row r="227" spans="1:10" ht="20.100000000000001" hidden="1" customHeight="1" x14ac:dyDescent="0.2">
      <c r="A227" s="47" t="s">
        <v>20</v>
      </c>
      <c r="B227" s="293" t="e">
        <f>VLOOKUP($F227,УЧАСТНИКИ!$A$1:$K$705,3,FALSE)</f>
        <v>#N/A</v>
      </c>
      <c r="C227" s="108" t="e">
        <f>VLOOKUP($F227,УЧАСТНИКИ!$A$1:$K$705,4,FALSE)</f>
        <v>#N/A</v>
      </c>
      <c r="D227" s="230" t="e">
        <f>VLOOKUP($F227,УЧАСТНИКИ!$A$1:$K$705,5,FALSE)</f>
        <v>#N/A</v>
      </c>
      <c r="E227" s="230" t="e">
        <f>VLOOKUP($F227,УЧАСТНИКИ!$A$1:$K$705,11,FALSE)</f>
        <v>#N/A</v>
      </c>
      <c r="F227" s="192"/>
      <c r="G227" s="47"/>
      <c r="H227" s="47"/>
      <c r="I227" s="47"/>
      <c r="J227" s="5" t="e">
        <f>VLOOKUP($F227,УЧАСТНИКИ!#REF!,9,FALSE)</f>
        <v>#REF!</v>
      </c>
    </row>
    <row r="228" spans="1:10" ht="20.100000000000001" hidden="1" customHeight="1" x14ac:dyDescent="0.2">
      <c r="A228" s="28"/>
      <c r="B228" s="31" t="s">
        <v>149</v>
      </c>
      <c r="C228" s="29"/>
      <c r="D228" s="86"/>
      <c r="E228" s="86"/>
      <c r="F228" s="195"/>
      <c r="G228" s="29"/>
      <c r="H228" s="29"/>
      <c r="I228" s="29"/>
      <c r="J228" s="30"/>
    </row>
    <row r="229" spans="1:10" ht="20.100000000000001" hidden="1" customHeight="1" x14ac:dyDescent="0.2">
      <c r="A229" s="47" t="s">
        <v>17</v>
      </c>
      <c r="B229" s="293" t="e">
        <f>VLOOKUP($F229,УЧАСТНИКИ!$A$1:$K$705,3,FALSE)</f>
        <v>#N/A</v>
      </c>
      <c r="C229" s="108" t="e">
        <f>VLOOKUP($F229,УЧАСТНИКИ!$A$1:$K$705,4,FALSE)</f>
        <v>#N/A</v>
      </c>
      <c r="D229" s="230" t="e">
        <f>VLOOKUP($F229,УЧАСТНИКИ!$A$1:$K$705,5,FALSE)</f>
        <v>#N/A</v>
      </c>
      <c r="E229" s="230" t="e">
        <f>VLOOKUP($F229,УЧАСТНИКИ!$A$1:$K$705,11,FALSE)</f>
        <v>#N/A</v>
      </c>
      <c r="F229" s="192"/>
      <c r="G229" s="47"/>
      <c r="H229" s="47"/>
      <c r="I229" s="47"/>
      <c r="J229" s="5" t="e">
        <f>VLOOKUP($F231,УЧАСТНИКИ!#REF!,9,FALSE)</f>
        <v>#REF!</v>
      </c>
    </row>
    <row r="230" spans="1:10" ht="20.100000000000001" hidden="1" customHeight="1" x14ac:dyDescent="0.2">
      <c r="A230" s="47" t="s">
        <v>19</v>
      </c>
      <c r="B230" s="293" t="e">
        <f>VLOOKUP($F230,УЧАСТНИКИ!$A$1:$K$705,3,FALSE)</f>
        <v>#N/A</v>
      </c>
      <c r="C230" s="108" t="e">
        <f>VLOOKUP($F230,УЧАСТНИКИ!$A$1:$K$705,4,FALSE)</f>
        <v>#N/A</v>
      </c>
      <c r="D230" s="230" t="e">
        <f>VLOOKUP($F230,УЧАСТНИКИ!$A$1:$K$705,5,FALSE)</f>
        <v>#N/A</v>
      </c>
      <c r="E230" s="230" t="e">
        <f>VLOOKUP($F230,УЧАСТНИКИ!$A$1:$K$705,11,FALSE)</f>
        <v>#N/A</v>
      </c>
      <c r="F230" s="192"/>
      <c r="G230" s="47"/>
      <c r="H230" s="47"/>
      <c r="I230" s="47"/>
      <c r="J230" s="5" t="e">
        <f>VLOOKUP($F232,УЧАСТНИКИ!#REF!,9,FALSE)</f>
        <v>#REF!</v>
      </c>
    </row>
    <row r="231" spans="1:10" ht="20.100000000000001" hidden="1" customHeight="1" x14ac:dyDescent="0.2">
      <c r="A231" s="47" t="s">
        <v>19</v>
      </c>
      <c r="B231" s="293" t="e">
        <f>VLOOKUP($F231,УЧАСТНИКИ!$A$1:$K$705,3,FALSE)</f>
        <v>#N/A</v>
      </c>
      <c r="C231" s="108" t="e">
        <f>VLOOKUP($F231,УЧАСТНИКИ!$A$1:$K$705,4,FALSE)</f>
        <v>#N/A</v>
      </c>
      <c r="D231" s="230" t="e">
        <f>VLOOKUP($F231,УЧАСТНИКИ!$A$1:$K$705,5,FALSE)</f>
        <v>#N/A</v>
      </c>
      <c r="E231" s="230" t="e">
        <f>VLOOKUP($F231,УЧАСТНИКИ!$A$1:$K$705,11,FALSE)</f>
        <v>#N/A</v>
      </c>
      <c r="F231" s="192"/>
      <c r="G231" s="47"/>
      <c r="H231" s="47"/>
      <c r="I231" s="47"/>
      <c r="J231" s="5" t="e">
        <f>VLOOKUP(#REF!,УЧАСТНИКИ!#REF!,9,FALSE)</f>
        <v>#REF!</v>
      </c>
    </row>
    <row r="232" spans="1:10" ht="20.100000000000001" hidden="1" customHeight="1" x14ac:dyDescent="0.2">
      <c r="A232" s="47" t="s">
        <v>20</v>
      </c>
      <c r="B232" s="293" t="e">
        <f>VLOOKUP($F232,УЧАСТНИКИ!$A$1:$K$705,3,FALSE)</f>
        <v>#N/A</v>
      </c>
      <c r="C232" s="108" t="e">
        <f>VLOOKUP($F232,УЧАСТНИКИ!$A$1:$K$705,4,FALSE)</f>
        <v>#N/A</v>
      </c>
      <c r="D232" s="230" t="e">
        <f>VLOOKUP($F232,УЧАСТНИКИ!$A$1:$K$705,5,FALSE)</f>
        <v>#N/A</v>
      </c>
      <c r="E232" s="230" t="e">
        <f>VLOOKUP($F232,УЧАСТНИКИ!$A$1:$K$705,11,FALSE)</f>
        <v>#N/A</v>
      </c>
      <c r="F232" s="192"/>
      <c r="G232" s="47"/>
      <c r="H232" s="47"/>
      <c r="I232" s="47"/>
      <c r="J232" s="5" t="e">
        <f>VLOOKUP(#REF!,УЧАСТНИКИ!#REF!,9,FALSE)</f>
        <v>#REF!</v>
      </c>
    </row>
    <row r="233" spans="1:10" ht="20.100000000000001" hidden="1" customHeight="1" x14ac:dyDescent="0.2">
      <c r="A233" s="28"/>
      <c r="B233" s="31" t="s">
        <v>150</v>
      </c>
      <c r="C233" s="29"/>
      <c r="D233" s="86"/>
      <c r="E233" s="86"/>
      <c r="F233" s="29"/>
      <c r="G233" s="29"/>
      <c r="H233" s="29"/>
      <c r="I233" s="29"/>
      <c r="J233" s="30"/>
    </row>
    <row r="234" spans="1:10" ht="20.100000000000001" hidden="1" customHeight="1" x14ac:dyDescent="0.2">
      <c r="A234" s="47" t="s">
        <v>17</v>
      </c>
      <c r="B234" s="293" t="e">
        <f>VLOOKUP($F234,УЧАСТНИКИ!$A$1:$K$705,3,FALSE)</f>
        <v>#N/A</v>
      </c>
      <c r="C234" s="108" t="e">
        <f>VLOOKUP($F234,УЧАСТНИКИ!$A$1:$K$705,4,FALSE)</f>
        <v>#N/A</v>
      </c>
      <c r="D234" s="230" t="e">
        <f>VLOOKUP($F234,УЧАСТНИКИ!$A$1:$K$705,5,FALSE)</f>
        <v>#N/A</v>
      </c>
      <c r="E234" s="230" t="e">
        <f>VLOOKUP($F234,УЧАСТНИКИ!$A$1:$K$705,11,FALSE)</f>
        <v>#N/A</v>
      </c>
      <c r="F234" s="183"/>
      <c r="G234" s="47"/>
      <c r="H234" s="47"/>
      <c r="I234" s="47"/>
      <c r="J234" s="5" t="e">
        <f>VLOOKUP($F237,УЧАСТНИКИ!#REF!,9,FALSE)</f>
        <v>#REF!</v>
      </c>
    </row>
    <row r="235" spans="1:10" ht="20.100000000000001" hidden="1" customHeight="1" x14ac:dyDescent="0.2">
      <c r="A235" s="47" t="s">
        <v>19</v>
      </c>
      <c r="B235" s="293" t="e">
        <f>VLOOKUP($F235,УЧАСТНИКИ!$A$1:$K$705,3,FALSE)</f>
        <v>#N/A</v>
      </c>
      <c r="C235" s="108" t="e">
        <f>VLOOKUP($F235,УЧАСТНИКИ!$A$1:$K$705,4,FALSE)</f>
        <v>#N/A</v>
      </c>
      <c r="D235" s="230" t="e">
        <f>VLOOKUP($F235,УЧАСТНИКИ!$A$1:$K$705,5,FALSE)</f>
        <v>#N/A</v>
      </c>
      <c r="E235" s="230" t="e">
        <f>VLOOKUP($F235,УЧАСТНИКИ!$A$1:$K$705,11,FALSE)</f>
        <v>#N/A</v>
      </c>
      <c r="F235" s="183"/>
      <c r="G235" s="47"/>
      <c r="H235" s="47"/>
      <c r="I235" s="47"/>
      <c r="J235" s="5" t="e">
        <f>VLOOKUP(#REF!,УЧАСТНИКИ!#REF!,9,FALSE)</f>
        <v>#REF!</v>
      </c>
    </row>
    <row r="236" spans="1:10" ht="20.100000000000001" hidden="1" customHeight="1" x14ac:dyDescent="0.2">
      <c r="A236" s="47" t="s">
        <v>19</v>
      </c>
      <c r="B236" s="293" t="e">
        <f>VLOOKUP($F236,УЧАСТНИКИ!$A$1:$K$705,3,FALSE)</f>
        <v>#N/A</v>
      </c>
      <c r="C236" s="108" t="e">
        <f>VLOOKUP($F236,УЧАСТНИКИ!$A$1:$K$705,4,FALSE)</f>
        <v>#N/A</v>
      </c>
      <c r="D236" s="230" t="e">
        <f>VLOOKUP($F236,УЧАСТНИКИ!$A$1:$K$705,5,FALSE)</f>
        <v>#N/A</v>
      </c>
      <c r="E236" s="230" t="e">
        <f>VLOOKUP($F236,УЧАСТНИКИ!$A$1:$K$705,11,FALSE)</f>
        <v>#N/A</v>
      </c>
      <c r="F236" s="183"/>
      <c r="G236" s="47"/>
      <c r="H236" s="47"/>
      <c r="I236" s="47"/>
      <c r="J236" s="5" t="e">
        <f>VLOOKUP(#REF!,УЧАСТНИКИ!#REF!,9,FALSE)</f>
        <v>#REF!</v>
      </c>
    </row>
    <row r="237" spans="1:10" ht="20.100000000000001" hidden="1" customHeight="1" x14ac:dyDescent="0.2">
      <c r="A237" s="47" t="s">
        <v>20</v>
      </c>
      <c r="B237" s="293" t="e">
        <f>VLOOKUP($F237,УЧАСТНИКИ!$A$1:$K$705,3,FALSE)</f>
        <v>#N/A</v>
      </c>
      <c r="C237" s="108" t="e">
        <f>VLOOKUP($F237,УЧАСТНИКИ!$A$1:$K$705,4,FALSE)</f>
        <v>#N/A</v>
      </c>
      <c r="D237" s="230" t="e">
        <f>VLOOKUP($F237,УЧАСТНИКИ!$A$1:$K$705,5,FALSE)</f>
        <v>#N/A</v>
      </c>
      <c r="E237" s="230" t="e">
        <f>VLOOKUP($F237,УЧАСТНИКИ!$A$1:$K$705,11,FALSE)</f>
        <v>#N/A</v>
      </c>
      <c r="F237" s="183"/>
      <c r="G237" s="47"/>
      <c r="H237" s="47"/>
      <c r="I237" s="47"/>
      <c r="J237" s="5" t="e">
        <f>VLOOKUP(#REF!,УЧАСТНИКИ!#REF!,9,FALSE)</f>
        <v>#REF!</v>
      </c>
    </row>
    <row r="238" spans="1:10" ht="20.100000000000001" hidden="1" customHeight="1" x14ac:dyDescent="0.2">
      <c r="A238" s="28"/>
      <c r="B238" s="31" t="s">
        <v>151</v>
      </c>
      <c r="C238" s="29"/>
      <c r="D238" s="86"/>
      <c r="E238" s="86"/>
      <c r="F238" s="29"/>
      <c r="G238" s="29"/>
      <c r="H238" s="29"/>
      <c r="I238" s="29"/>
      <c r="J238" s="30"/>
    </row>
    <row r="239" spans="1:10" ht="20.100000000000001" hidden="1" customHeight="1" x14ac:dyDescent="0.2">
      <c r="A239" s="47" t="s">
        <v>17</v>
      </c>
      <c r="B239" s="12"/>
      <c r="C239" s="5"/>
      <c r="D239" s="83"/>
      <c r="E239" s="87"/>
      <c r="F239" s="47"/>
      <c r="G239" s="47"/>
      <c r="H239" s="47"/>
      <c r="I239" s="47"/>
      <c r="J239" s="5" t="e">
        <f>VLOOKUP($F241,УЧАСТНИКИ!#REF!,9,FALSE)</f>
        <v>#REF!</v>
      </c>
    </row>
    <row r="240" spans="1:10" ht="20.100000000000001" hidden="1" customHeight="1" x14ac:dyDescent="0.2">
      <c r="A240" s="47" t="s">
        <v>19</v>
      </c>
      <c r="B240" s="12"/>
      <c r="C240" s="5"/>
      <c r="D240" s="83"/>
      <c r="E240" s="87"/>
      <c r="F240" s="47"/>
      <c r="G240" s="47"/>
      <c r="H240" s="47"/>
      <c r="I240" s="47"/>
      <c r="J240" s="5" t="e">
        <f>VLOOKUP($F242,УЧАСТНИКИ!#REF!,9,FALSE)</f>
        <v>#REF!</v>
      </c>
    </row>
    <row r="241" spans="1:11" ht="20.100000000000001" hidden="1" customHeight="1" x14ac:dyDescent="0.2">
      <c r="A241" s="47" t="s">
        <v>19</v>
      </c>
      <c r="B241" s="12"/>
      <c r="C241" s="5"/>
      <c r="D241" s="83"/>
      <c r="E241" s="87"/>
      <c r="F241" s="47"/>
      <c r="G241" s="47"/>
      <c r="H241" s="47"/>
      <c r="I241" s="47"/>
      <c r="J241" s="5" t="e">
        <f>VLOOKUP(#REF!,УЧАСТНИКИ!#REF!,9,FALSE)</f>
        <v>#REF!</v>
      </c>
    </row>
    <row r="242" spans="1:11" ht="20.100000000000001" hidden="1" customHeight="1" x14ac:dyDescent="0.2">
      <c r="A242" s="47" t="s">
        <v>20</v>
      </c>
      <c r="B242" s="12"/>
      <c r="C242" s="5"/>
      <c r="D242" s="83"/>
      <c r="E242" s="87"/>
      <c r="F242" s="47"/>
      <c r="G242" s="47"/>
      <c r="H242" s="47"/>
      <c r="I242" s="47"/>
      <c r="J242" s="5" t="e">
        <f>VLOOKUP(#REF!,УЧАСТНИКИ!#REF!,9,FALSE)</f>
        <v>#REF!</v>
      </c>
    </row>
    <row r="243" spans="1:11" ht="15.75" x14ac:dyDescent="0.25">
      <c r="A243" s="348" t="s">
        <v>40</v>
      </c>
      <c r="B243" s="1"/>
      <c r="D243" s="84"/>
      <c r="E243" s="348" t="s">
        <v>35</v>
      </c>
      <c r="F243" s="348"/>
      <c r="H243" s="162"/>
      <c r="K243" s="8"/>
    </row>
    <row r="244" spans="1:11" ht="15.75" customHeight="1" x14ac:dyDescent="0.25">
      <c r="A244" s="348" t="s">
        <v>33</v>
      </c>
      <c r="E244" s="433" t="s">
        <v>34</v>
      </c>
      <c r="F244" s="433"/>
      <c r="H244" s="162"/>
      <c r="K244" s="8"/>
    </row>
  </sheetData>
  <autoFilter ref="A8:M242">
    <filterColumn colId="1" showButton="0"/>
  </autoFilter>
  <mergeCells count="11">
    <mergeCell ref="A6:D6"/>
    <mergeCell ref="A1:J1"/>
    <mergeCell ref="A2:J2"/>
    <mergeCell ref="A3:H3"/>
    <mergeCell ref="A4:B4"/>
    <mergeCell ref="A5:B5"/>
    <mergeCell ref="B8:C8"/>
    <mergeCell ref="B60:C60"/>
    <mergeCell ref="B101:C101"/>
    <mergeCell ref="B187:C187"/>
    <mergeCell ref="E244:F244"/>
  </mergeCells>
  <printOptions horizontalCentered="1"/>
  <pageMargins left="0.35433070866141736" right="0.23622047244094491" top="0.47244094488188981" bottom="0.27559055118110237" header="0.27559055118110237" footer="0.19685039370078741"/>
  <pageSetup paperSize="9" scale="89" fitToHeight="11" orientation="portrait" r:id="rId1"/>
  <headerFooter alignWithMargins="0"/>
  <rowBreaks count="1" manualBreakCount="1">
    <brk id="44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G305"/>
  <sheetViews>
    <sheetView view="pageBreakPreview" zoomScaleNormal="90" zoomScaleSheetLayoutView="100" workbookViewId="0">
      <selection activeCell="H15" sqref="H15"/>
    </sheetView>
  </sheetViews>
  <sheetFormatPr defaultColWidth="8.28515625" defaultRowHeight="12.75" outlineLevelCol="1" x14ac:dyDescent="0.2"/>
  <cols>
    <col min="1" max="1" width="6.140625" style="59" customWidth="1"/>
    <col min="2" max="2" width="28.140625" style="54" customWidth="1"/>
    <col min="3" max="3" width="5.5703125" style="54" customWidth="1"/>
    <col min="4" max="4" width="9.28515625" style="58" bestFit="1" customWidth="1"/>
    <col min="5" max="5" width="7.42578125" style="58" customWidth="1"/>
    <col min="6" max="6" width="19" style="58" customWidth="1"/>
    <col min="7" max="7" width="8.28515625" style="58" hidden="1" customWidth="1"/>
    <col min="8" max="8" width="20.42578125" style="58" customWidth="1"/>
    <col min="9" max="9" width="8.140625" style="114" customWidth="1"/>
    <col min="10" max="10" width="5.7109375" style="54" customWidth="1"/>
    <col min="11" max="11" width="5.85546875" style="54" customWidth="1"/>
    <col min="12" max="12" width="7" style="54" customWidth="1"/>
    <col min="13" max="13" width="32.5703125" style="54" customWidth="1"/>
    <col min="14" max="14" width="8.28515625" style="54" customWidth="1" outlineLevel="1"/>
    <col min="15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</row>
    <row r="4" spans="1:33" ht="24.75" customHeight="1" x14ac:dyDescent="0.2">
      <c r="A4" s="432" t="str">
        <f>Name_4</f>
        <v>ЛИЧНО-КОМАНДНЫЙ ЧЕМПИОНАТ РЕСПУБЛИКИ ТАТАРСТАН ПО ЛЕГКОЙ АТЛЕТИКЕ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</row>
    <row r="5" spans="1:33" ht="9" customHeight="1" x14ac:dyDescent="0.2">
      <c r="A5" s="353"/>
      <c r="B5" s="353"/>
      <c r="C5" s="353"/>
      <c r="D5" s="353"/>
      <c r="E5" s="353"/>
      <c r="F5" s="353"/>
      <c r="G5" s="353"/>
      <c r="H5" s="353"/>
      <c r="I5" s="236"/>
      <c r="J5" s="353"/>
      <c r="K5" s="353"/>
      <c r="L5" s="353"/>
      <c r="M5" s="353"/>
    </row>
    <row r="6" spans="1:33" ht="15.75" x14ac:dyDescent="0.25">
      <c r="A6" s="450" t="s">
        <v>8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AG6" s="59" t="s">
        <v>408</v>
      </c>
    </row>
    <row r="7" spans="1:33" ht="12.75" customHeight="1" x14ac:dyDescent="0.2">
      <c r="A7" s="442" t="s">
        <v>418</v>
      </c>
      <c r="B7" s="442"/>
      <c r="C7" s="354"/>
      <c r="E7" s="59"/>
      <c r="F7" s="116"/>
      <c r="G7" s="452"/>
      <c r="H7" s="452"/>
      <c r="M7" s="117" t="s">
        <v>63</v>
      </c>
    </row>
    <row r="8" spans="1:33" ht="12.75" customHeight="1" x14ac:dyDescent="0.2">
      <c r="A8" s="118" t="s">
        <v>63</v>
      </c>
      <c r="E8" s="59"/>
      <c r="F8" s="148" t="s">
        <v>106</v>
      </c>
      <c r="H8" s="62" t="str">
        <f>d_2</f>
        <v>07 ИЮЛЯ 2017г.</v>
      </c>
      <c r="J8" s="120"/>
      <c r="K8" s="120"/>
      <c r="L8" s="214"/>
      <c r="M8" s="117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153</v>
      </c>
      <c r="D9" s="123" t="s">
        <v>9</v>
      </c>
      <c r="E9" s="123" t="s">
        <v>2</v>
      </c>
      <c r="F9" s="123" t="s">
        <v>65</v>
      </c>
      <c r="G9" s="124" t="s">
        <v>54</v>
      </c>
      <c r="H9" s="123" t="s">
        <v>66</v>
      </c>
      <c r="I9" s="332" t="s">
        <v>270</v>
      </c>
      <c r="J9" s="123" t="s">
        <v>5</v>
      </c>
      <c r="K9" s="123" t="s">
        <v>124</v>
      </c>
      <c r="L9" s="123" t="s">
        <v>6</v>
      </c>
      <c r="M9" s="126" t="s">
        <v>7</v>
      </c>
    </row>
    <row r="10" spans="1:33" ht="15" customHeight="1" x14ac:dyDescent="0.2">
      <c r="A10" s="127"/>
      <c r="B10" s="438" t="str">
        <f>Name_8</f>
        <v>МУЖЧИНЫ 2001г.р. и старше</v>
      </c>
      <c r="C10" s="438"/>
      <c r="D10" s="438"/>
      <c r="E10" s="128"/>
      <c r="F10" s="128"/>
      <c r="G10" s="129"/>
      <c r="H10" s="128"/>
      <c r="I10" s="130"/>
      <c r="J10" s="128"/>
      <c r="K10" s="67"/>
      <c r="L10" s="67"/>
      <c r="M10" s="131"/>
    </row>
    <row r="11" spans="1:33" ht="17.100000000000001" customHeight="1" x14ac:dyDescent="0.2">
      <c r="A11" s="132">
        <v>1</v>
      </c>
      <c r="B11" s="292" t="str">
        <f>VLOOKUP($N11,УЧАСТНИКИ!$A$1:$K$716,3,FALSE)</f>
        <v>РАЗИН АЛЕКСАНДР</v>
      </c>
      <c r="C11" s="135">
        <f>N11</f>
        <v>3882</v>
      </c>
      <c r="D11" s="135">
        <f>VLOOKUP($N11,УЧАСТНИКИ!$A$1:$K$716,4,FALSE)</f>
        <v>1999</v>
      </c>
      <c r="E11" s="135">
        <f>VLOOKUP($N11,УЧАСТНИКИ!$A$1:$K$716,8,FALSE)</f>
        <v>2</v>
      </c>
      <c r="F11" s="235" t="str">
        <f>VLOOKUP($N11,УЧАСТНИКИ!$A$1:$K$716,5,FALSE)</f>
        <v>ТЕТЮШИ</v>
      </c>
      <c r="G11" s="235" t="e">
        <f>VLOOKUP($N11,УЧАСТНИКИ!#REF!,7,FALSE)</f>
        <v>#REF!</v>
      </c>
      <c r="H11" s="235" t="str">
        <f>VLOOKUP($N11,УЧАСТНИКИ!$A$1:$K$716,11,FALSE)</f>
        <v>ДЮСШ</v>
      </c>
      <c r="I11" s="179" t="s">
        <v>660</v>
      </c>
      <c r="J11" s="137">
        <v>3</v>
      </c>
      <c r="K11" s="411" t="str">
        <f>VLOOKUP($N11,УЧАСТНИКИ!$A$1:$K$716,9,FALSE)</f>
        <v>Л</v>
      </c>
      <c r="L11" s="137"/>
      <c r="M11" s="300" t="str">
        <f>VLOOKUP($N11,УЧАСТНИКИ!$A$1:$K$716,10,FALSE)</f>
        <v>ГАБДРАХМАНОВ РР</v>
      </c>
      <c r="N11" s="192">
        <v>3882</v>
      </c>
    </row>
    <row r="12" spans="1:33" ht="17.100000000000001" customHeight="1" x14ac:dyDescent="0.2">
      <c r="A12" s="132">
        <v>2</v>
      </c>
      <c r="B12" s="292" t="str">
        <f>VLOOKUP($N12,УЧАСТНИКИ!$A$1:$K$716,3,FALSE)</f>
        <v>ШАГИДОВ РАДИФ</v>
      </c>
      <c r="C12" s="135">
        <f>N12</f>
        <v>61</v>
      </c>
      <c r="D12" s="135">
        <f>VLOOKUP($N12,УЧАСТНИКИ!$A$1:$K$716,4,FALSE)</f>
        <v>1995</v>
      </c>
      <c r="E12" s="135">
        <f>VLOOKUP($N12,УЧАСТНИКИ!$A$1:$K$716,8,FALSE)</f>
        <v>2</v>
      </c>
      <c r="F12" s="235" t="str">
        <f>VLOOKUP($N12,УЧАСТНИКИ!$A$1:$K$716,5,FALSE)</f>
        <v>КАЗАНЬ</v>
      </c>
      <c r="G12" s="235" t="e">
        <f>VLOOKUP($N12,УЧАСТНИКИ!#REF!,7,FALSE)</f>
        <v>#REF!</v>
      </c>
      <c r="H12" s="235" t="str">
        <f>VLOOKUP($N12,УЧАСТНИКИ!$A$1:$K$716,11,FALSE)</f>
        <v>КГАВМ</v>
      </c>
      <c r="I12" s="179" t="s">
        <v>655</v>
      </c>
      <c r="J12" s="137">
        <v>3</v>
      </c>
      <c r="K12" s="411" t="str">
        <f>VLOOKUP($N12,УЧАСТНИКИ!$A$1:$K$716,9,FALSE)</f>
        <v>Л</v>
      </c>
      <c r="L12" s="137"/>
      <c r="M12" s="300" t="str">
        <f>VLOOKUP($N12,УЧАСТНИКИ!$A$1:$K$716,10,FALSE)</f>
        <v>АБДУЛЛИН ГХ</v>
      </c>
      <c r="N12" s="192">
        <v>61</v>
      </c>
    </row>
    <row r="13" spans="1:33" ht="17.100000000000001" customHeight="1" x14ac:dyDescent="0.2">
      <c r="A13" s="132">
        <v>3</v>
      </c>
      <c r="B13" s="292" t="str">
        <f>VLOOKUP($N13,УЧАСТНИКИ!$A$1:$K$716,3,FALSE)</f>
        <v>ШАРИФУЛЛИН ИЛЬНАЗ</v>
      </c>
      <c r="C13" s="135">
        <f>N13</f>
        <v>3731</v>
      </c>
      <c r="D13" s="135">
        <f>VLOOKUP($N13,УЧАСТНИКИ!$A$1:$K$716,4,FALSE)</f>
        <v>1994</v>
      </c>
      <c r="E13" s="135">
        <f>VLOOKUP($N13,УЧАСТНИКИ!$A$1:$K$716,8,FALSE)</f>
        <v>1</v>
      </c>
      <c r="F13" s="235" t="str">
        <f>VLOOKUP($N13,УЧАСТНИКИ!$A$1:$K$716,5,FALSE)</f>
        <v>КАЗАНЬ</v>
      </c>
      <c r="G13" s="235" t="e">
        <f>VLOOKUP($N13,УЧАСТНИКИ!#REF!,7,FALSE)</f>
        <v>#REF!</v>
      </c>
      <c r="H13" s="235" t="str">
        <f>VLOOKUP($N13,УЧАСТНИКИ!$A$1:$K$716,11,FALSE)</f>
        <v>СДЮСШОР ЛА</v>
      </c>
      <c r="I13" s="179" t="s">
        <v>656</v>
      </c>
      <c r="J13" s="137" t="s">
        <v>155</v>
      </c>
      <c r="K13" s="411" t="str">
        <f>VLOOKUP($N13,УЧАСТНИКИ!$A$1:$K$716,9,FALSE)</f>
        <v>Л</v>
      </c>
      <c r="L13" s="137"/>
      <c r="M13" s="300" t="str">
        <f>VLOOKUP($N13,УЧАСТНИКИ!$A$1:$K$716,10,FALSE)</f>
        <v>ФАЙЗУЛЛИНА ГП</v>
      </c>
      <c r="N13" s="192">
        <v>3731</v>
      </c>
    </row>
    <row r="14" spans="1:33" ht="17.100000000000001" customHeight="1" x14ac:dyDescent="0.2">
      <c r="A14" s="132" t="s">
        <v>70</v>
      </c>
      <c r="B14" s="292" t="str">
        <f>VLOOKUP($N14,УЧАСТНИКИ!$A$1:$K$716,3,FALSE)</f>
        <v>ГАЙНУТДИНОВ ДАМИР</v>
      </c>
      <c r="C14" s="135">
        <f>N14</f>
        <v>3736</v>
      </c>
      <c r="D14" s="135">
        <f>VLOOKUP($N14,УЧАСТНИКИ!$A$1:$K$716,4,FALSE)</f>
        <v>2001</v>
      </c>
      <c r="E14" s="135">
        <f>VLOOKUP($N14,УЧАСТНИКИ!$A$1:$K$716,8,FALSE)</f>
        <v>2</v>
      </c>
      <c r="F14" s="235" t="str">
        <f>VLOOKUP($N14,УЧАСТНИКИ!$A$1:$K$716,5,FALSE)</f>
        <v>КАЗАНЬ</v>
      </c>
      <c r="G14" s="235" t="e">
        <f>VLOOKUP($N14,УЧАСТНИКИ!#REF!,7,FALSE)</f>
        <v>#REF!</v>
      </c>
      <c r="H14" s="235" t="str">
        <f>VLOOKUP($N14,УЧАСТНИКИ!$A$1:$K$716,11,FALSE)</f>
        <v>СДЮСШОР ЛА</v>
      </c>
      <c r="I14" s="179">
        <v>58.52</v>
      </c>
      <c r="J14" s="137">
        <v>1</v>
      </c>
      <c r="K14" s="411" t="s">
        <v>70</v>
      </c>
      <c r="L14" s="137"/>
      <c r="M14" s="300" t="str">
        <f>VLOOKUP($N14,УЧАСТНИКИ!$A$1:$K$716,10,FALSE)</f>
        <v>ФАЙЗУЛЛИНА ГП</v>
      </c>
      <c r="N14" s="192">
        <v>3736</v>
      </c>
    </row>
    <row r="15" spans="1:33" ht="17.100000000000001" customHeight="1" x14ac:dyDescent="0.2">
      <c r="A15" s="132" t="s">
        <v>70</v>
      </c>
      <c r="B15" s="292" t="str">
        <f>VLOOKUP($N15,УЧАСТНИКИ!$A$1:$K$716,3,FALSE)</f>
        <v>ФРОЛОВ НИКИТА</v>
      </c>
      <c r="C15" s="135">
        <f>N15</f>
        <v>3568</v>
      </c>
      <c r="D15" s="135" t="str">
        <f>VLOOKUP($N15,УЧАСТНИКИ!$A$1:$K$716,4,FALSE)</f>
        <v>2000ВК</v>
      </c>
      <c r="E15" s="135">
        <f>VLOOKUP($N15,УЧАСТНИКИ!$A$1:$K$716,8,FALSE)</f>
        <v>2</v>
      </c>
      <c r="F15" s="235" t="str">
        <f>VLOOKUP($N15,УЧАСТНИКИ!$A$1:$K$716,5,FALSE)</f>
        <v>КАНАШ</v>
      </c>
      <c r="G15" s="235" t="e">
        <f>VLOOKUP($N15,УЧАСТНИКИ!#REF!,7,FALSE)</f>
        <v>#REF!</v>
      </c>
      <c r="H15" s="235" t="str">
        <f>VLOOKUP($N15,УЧАСТНИКИ!$A$1:$K$716,11,FALSE)</f>
        <v>ДЮСШ</v>
      </c>
      <c r="I15" s="179" t="s">
        <v>657</v>
      </c>
      <c r="J15" s="137">
        <v>2</v>
      </c>
      <c r="K15" s="411" t="str">
        <f>VLOOKUP($N15,УЧАСТНИКИ!$A$1:$K$716,9,FALSE)</f>
        <v>ВК</v>
      </c>
      <c r="L15" s="137"/>
      <c r="M15" s="300" t="str">
        <f>VLOOKUP($N15,УЧАСТНИКИ!$A$1:$K$716,10,FALSE)</f>
        <v>МИРОНОВ КД</v>
      </c>
      <c r="N15" s="192">
        <v>3568</v>
      </c>
    </row>
    <row r="16" spans="1:33" ht="17.100000000000001" customHeight="1" x14ac:dyDescent="0.2">
      <c r="A16" s="132" t="s">
        <v>70</v>
      </c>
      <c r="B16" s="292" t="str">
        <f>VLOOKUP($N16,УЧАСТНИКИ!$A$1:$K$716,3,FALSE)</f>
        <v>УСТИМОВ ВЛАДИМИР</v>
      </c>
      <c r="C16" s="135">
        <f>N16</f>
        <v>3883</v>
      </c>
      <c r="D16" s="135">
        <f>VLOOKUP($N16,УЧАСТНИКИ!$A$1:$K$716,4,FALSE)</f>
        <v>2002</v>
      </c>
      <c r="E16" s="135">
        <f>VLOOKUP($N16,УЧАСТНИКИ!$A$1:$K$716,8,FALSE)</f>
        <v>3</v>
      </c>
      <c r="F16" s="235" t="str">
        <f>VLOOKUP($N16,УЧАСТНИКИ!$A$1:$K$716,5,FALSE)</f>
        <v>ТЕТЮШИ</v>
      </c>
      <c r="G16" s="235" t="e">
        <f>VLOOKUP($N16,УЧАСТНИКИ!#REF!,7,FALSE)</f>
        <v>#REF!</v>
      </c>
      <c r="H16" s="235" t="str">
        <f>VLOOKUP($N16,УЧАСТНИКИ!$A$1:$K$716,11,FALSE)</f>
        <v>ДЮСШ</v>
      </c>
      <c r="I16" s="179" t="s">
        <v>659</v>
      </c>
      <c r="J16" s="137">
        <v>3</v>
      </c>
      <c r="K16" s="411" t="s">
        <v>70</v>
      </c>
      <c r="L16" s="137"/>
      <c r="M16" s="300" t="str">
        <f>VLOOKUP($N16,УЧАСТНИКИ!$A$1:$K$716,10,FALSE)</f>
        <v>ГАБДРАХМАНОВ РР</v>
      </c>
      <c r="N16" s="192">
        <v>3883</v>
      </c>
    </row>
    <row r="17" spans="1:14" ht="17.100000000000001" customHeight="1" x14ac:dyDescent="0.2">
      <c r="A17" s="132" t="s">
        <v>70</v>
      </c>
      <c r="B17" s="292" t="str">
        <f>VLOOKUP($N17,УЧАСТНИКИ!$A$1:$K$716,3,FALSE)</f>
        <v>САФИУЛЛИН БУЛАТ</v>
      </c>
      <c r="C17" s="135">
        <f>N17</f>
        <v>3739</v>
      </c>
      <c r="D17" s="135">
        <f>VLOOKUP($N17,УЧАСТНИКИ!$A$1:$K$716,4,FALSE)</f>
        <v>2000</v>
      </c>
      <c r="E17" s="135">
        <f>VLOOKUP($N17,УЧАСТНИКИ!$A$1:$K$716,8,FALSE)</f>
        <v>3</v>
      </c>
      <c r="F17" s="235" t="str">
        <f>VLOOKUP($N17,УЧАСТНИКИ!$A$1:$K$716,5,FALSE)</f>
        <v>КАЗАНЬ</v>
      </c>
      <c r="G17" s="235" t="e">
        <f>VLOOKUP($N17,УЧАСТНИКИ!#REF!,7,FALSE)</f>
        <v>#REF!</v>
      </c>
      <c r="H17" s="235" t="str">
        <f>VLOOKUP($N17,УЧАСТНИКИ!$A$1:$K$716,11,FALSE)</f>
        <v>СДЮСШОР ЛА</v>
      </c>
      <c r="I17" s="179" t="s">
        <v>658</v>
      </c>
      <c r="J17" s="137">
        <v>3</v>
      </c>
      <c r="K17" s="411" t="s">
        <v>70</v>
      </c>
      <c r="L17" s="137"/>
      <c r="M17" s="300" t="str">
        <f>VLOOKUP($N17,УЧАСТНИКИ!$A$1:$K$716,10,FALSE)</f>
        <v>ФАЙЗУЛЛИНА ГП</v>
      </c>
      <c r="N17" s="192">
        <v>3739</v>
      </c>
    </row>
    <row r="18" spans="1:14" ht="17.100000000000001" customHeight="1" x14ac:dyDescent="0.2">
      <c r="A18" s="132">
        <v>10</v>
      </c>
      <c r="B18" s="292" t="e">
        <f>VLOOKUP($N18,УЧАСТНИКИ!$A$1:$K$716,3,FALSE)</f>
        <v>#N/A</v>
      </c>
      <c r="C18" s="135">
        <f t="shared" ref="C18:C20" si="0">N18</f>
        <v>0</v>
      </c>
      <c r="D18" s="135" t="e">
        <f>VLOOKUP($N18,УЧАСТНИКИ!$A$1:$K$716,4,FALSE)</f>
        <v>#N/A</v>
      </c>
      <c r="E18" s="135" t="e">
        <f>VLOOKUP($N18,УЧАСТНИКИ!$A$1:$K$716,8,FALSE)</f>
        <v>#N/A</v>
      </c>
      <c r="F18" s="235" t="e">
        <f>VLOOKUP($N18,УЧАСТНИКИ!$A$1:$K$716,5,FALSE)</f>
        <v>#N/A</v>
      </c>
      <c r="G18" s="235" t="e">
        <f>VLOOKUP($N18,УЧАСТНИКИ!#REF!,7,FALSE)</f>
        <v>#REF!</v>
      </c>
      <c r="H18" s="235" t="e">
        <f>VLOOKUP($N18,УЧАСТНИКИ!$A$1:$K$716,11,FALSE)</f>
        <v>#N/A</v>
      </c>
      <c r="I18" s="179"/>
      <c r="J18" s="137"/>
      <c r="K18" s="411" t="e">
        <f>VLOOKUP($N18,УЧАСТНИКИ!$A$1:$K$716,9,FALSE)</f>
        <v>#N/A</v>
      </c>
      <c r="L18" s="137"/>
      <c r="M18" s="300" t="e">
        <f>VLOOKUP($N18,УЧАСТНИКИ!$A$1:$K$716,10,FALSE)</f>
        <v>#N/A</v>
      </c>
      <c r="N18" s="192"/>
    </row>
    <row r="19" spans="1:14" ht="17.100000000000001" customHeight="1" x14ac:dyDescent="0.2">
      <c r="A19" s="132">
        <v>11</v>
      </c>
      <c r="B19" s="292" t="e">
        <f>VLOOKUP($N19,УЧАСТНИКИ!$A$1:$K$716,3,FALSE)</f>
        <v>#N/A</v>
      </c>
      <c r="C19" s="135">
        <f t="shared" si="0"/>
        <v>0</v>
      </c>
      <c r="D19" s="135" t="e">
        <f>VLOOKUP($N19,УЧАСТНИКИ!$A$1:$K$716,4,FALSE)</f>
        <v>#N/A</v>
      </c>
      <c r="E19" s="135" t="e">
        <f>VLOOKUP($N19,УЧАСТНИКИ!$A$1:$K$716,8,FALSE)</f>
        <v>#N/A</v>
      </c>
      <c r="F19" s="235" t="e">
        <f>VLOOKUP($N19,УЧАСТНИКИ!$A$1:$K$716,5,FALSE)</f>
        <v>#N/A</v>
      </c>
      <c r="G19" s="235" t="e">
        <f>VLOOKUP($N19,УЧАСТНИКИ!#REF!,7,FALSE)</f>
        <v>#REF!</v>
      </c>
      <c r="H19" s="235" t="e">
        <f>VLOOKUP($N19,УЧАСТНИКИ!$A$1:$K$716,11,FALSE)</f>
        <v>#N/A</v>
      </c>
      <c r="I19" s="179"/>
      <c r="J19" s="137"/>
      <c r="K19" s="411" t="e">
        <f>VLOOKUP($N19,УЧАСТНИКИ!$A$1:$K$716,9,FALSE)</f>
        <v>#N/A</v>
      </c>
      <c r="L19" s="137"/>
      <c r="M19" s="300" t="e">
        <f>VLOOKUP($N19,УЧАСТНИКИ!$A$1:$K$716,10,FALSE)</f>
        <v>#N/A</v>
      </c>
      <c r="N19" s="192"/>
    </row>
    <row r="20" spans="1:14" ht="17.100000000000001" customHeight="1" x14ac:dyDescent="0.2">
      <c r="A20" s="132" t="s">
        <v>63</v>
      </c>
      <c r="B20" s="292" t="e">
        <f>VLOOKUP($N20,УЧАСТНИКИ!$A$1:$K$716,3,FALSE)</f>
        <v>#N/A</v>
      </c>
      <c r="C20" s="135">
        <f t="shared" si="0"/>
        <v>0</v>
      </c>
      <c r="D20" s="135" t="e">
        <f>VLOOKUP($N20,УЧАСТНИКИ!$A$1:$K$716,4,FALSE)</f>
        <v>#N/A</v>
      </c>
      <c r="E20" s="135" t="e">
        <f>VLOOKUP($N20,УЧАСТНИКИ!$A$1:$K$716,8,FALSE)</f>
        <v>#N/A</v>
      </c>
      <c r="F20" s="235" t="e">
        <f>VLOOKUP($N20,УЧАСТНИКИ!$A$1:$K$716,5,FALSE)</f>
        <v>#N/A</v>
      </c>
      <c r="G20" s="235" t="e">
        <f>VLOOKUP($N20,УЧАСТНИКИ!#REF!,7,FALSE)</f>
        <v>#REF!</v>
      </c>
      <c r="H20" s="235" t="e">
        <f>VLOOKUP($N20,УЧАСТНИКИ!$A$1:$K$716,11,FALSE)</f>
        <v>#N/A</v>
      </c>
      <c r="I20" s="179"/>
      <c r="J20" s="137"/>
      <c r="K20" s="411" t="e">
        <f>VLOOKUP($N20,УЧАСТНИКИ!$A$1:$K$716,9,FALSE)</f>
        <v>#N/A</v>
      </c>
      <c r="L20" s="137"/>
      <c r="M20" s="300" t="e">
        <f>VLOOKUP($N20,УЧАСТНИКИ!$A$1:$K$716,10,FALSE)</f>
        <v>#N/A</v>
      </c>
      <c r="N20" s="192"/>
    </row>
    <row r="21" spans="1:14" ht="15" customHeight="1" x14ac:dyDescent="0.2">
      <c r="A21" s="127"/>
      <c r="B21" s="438" t="str">
        <f>Name_9</f>
        <v>МУЖЧИНЫ 2001г.р. и старше</v>
      </c>
      <c r="C21" s="438"/>
      <c r="D21" s="438"/>
      <c r="E21" s="128"/>
      <c r="F21" s="128"/>
      <c r="G21" s="129"/>
      <c r="H21" s="128"/>
      <c r="I21" s="130"/>
      <c r="J21" s="128"/>
      <c r="K21" s="67"/>
      <c r="L21" s="67"/>
      <c r="M21" s="131"/>
    </row>
    <row r="22" spans="1:14" ht="15" customHeight="1" x14ac:dyDescent="0.2">
      <c r="A22" s="132">
        <v>1</v>
      </c>
      <c r="B22" s="292" t="e">
        <f>VLOOKUP($N22,УЧАСТНИКИ!$A$1:$K$716,3,FALSE)</f>
        <v>#N/A</v>
      </c>
      <c r="C22" s="135">
        <f t="shared" ref="C22:C48" si="1">N22</f>
        <v>0</v>
      </c>
      <c r="D22" s="135" t="e">
        <f>VLOOKUP($N22,УЧАСТНИКИ!$A$1:$K$716,4,FALSE)</f>
        <v>#N/A</v>
      </c>
      <c r="E22" s="135" t="e">
        <f>VLOOKUP($N22,УЧАСТНИКИ!$A$1:$K$716,8,FALSE)</f>
        <v>#N/A</v>
      </c>
      <c r="F22" s="235" t="e">
        <f>VLOOKUP($N22,УЧАСТНИКИ!$A$1:$K$716,5,FALSE)</f>
        <v>#N/A</v>
      </c>
      <c r="G22" s="235" t="e">
        <f>VLOOKUP($N22,УЧАСТНИКИ!#REF!,7,FALSE)</f>
        <v>#REF!</v>
      </c>
      <c r="H22" s="235" t="e">
        <f>VLOOKUP($N22,УЧАСТНИКИ!$A$1:$K$716,11,FALSE)</f>
        <v>#N/A</v>
      </c>
      <c r="I22" s="180"/>
      <c r="J22" s="137"/>
      <c r="K22" s="411"/>
      <c r="L22" s="137"/>
      <c r="M22" s="300" t="e">
        <f>VLOOKUP($N22,УЧАСТНИКИ!$A$1:$K$716,10,FALSE)</f>
        <v>#N/A</v>
      </c>
      <c r="N22" s="192"/>
    </row>
    <row r="23" spans="1:14" ht="15" customHeight="1" x14ac:dyDescent="0.2">
      <c r="A23" s="132">
        <v>2</v>
      </c>
      <c r="B23" s="292" t="e">
        <f>VLOOKUP($N23,УЧАСТНИКИ!$A$1:$K$716,3,FALSE)</f>
        <v>#N/A</v>
      </c>
      <c r="C23" s="135">
        <f t="shared" si="1"/>
        <v>0</v>
      </c>
      <c r="D23" s="135" t="e">
        <f>VLOOKUP($N23,УЧАСТНИКИ!$A$1:$K$716,4,FALSE)</f>
        <v>#N/A</v>
      </c>
      <c r="E23" s="135" t="e">
        <f>VLOOKUP($N23,УЧАСТНИКИ!$A$1:$K$716,8,FALSE)</f>
        <v>#N/A</v>
      </c>
      <c r="F23" s="235" t="e">
        <f>VLOOKUP($N23,УЧАСТНИКИ!$A$1:$K$716,5,FALSE)</f>
        <v>#N/A</v>
      </c>
      <c r="G23" s="235" t="e">
        <f>VLOOKUP($N23,УЧАСТНИКИ!#REF!,7,FALSE)</f>
        <v>#REF!</v>
      </c>
      <c r="H23" s="235" t="e">
        <f>VLOOKUP($N23,УЧАСТНИКИ!$A$1:$K$716,11,FALSE)</f>
        <v>#N/A</v>
      </c>
      <c r="I23" s="180"/>
      <c r="J23" s="137"/>
      <c r="K23" s="411"/>
      <c r="L23" s="137"/>
      <c r="M23" s="300" t="e">
        <f>VLOOKUP($N23,УЧАСТНИКИ!$A$1:$K$716,10,FALSE)</f>
        <v>#N/A</v>
      </c>
      <c r="N23" s="192"/>
    </row>
    <row r="24" spans="1:14" ht="15" customHeight="1" x14ac:dyDescent="0.2">
      <c r="A24" s="132">
        <v>3</v>
      </c>
      <c r="B24" s="292" t="e">
        <f>VLOOKUP($N24,УЧАСТНИКИ!$A$1:$K$716,3,FALSE)</f>
        <v>#N/A</v>
      </c>
      <c r="C24" s="135">
        <f t="shared" si="1"/>
        <v>0</v>
      </c>
      <c r="D24" s="135" t="e">
        <f>VLOOKUP($N24,УЧАСТНИКИ!$A$1:$K$716,4,FALSE)</f>
        <v>#N/A</v>
      </c>
      <c r="E24" s="135" t="e">
        <f>VLOOKUP($N24,УЧАСТНИКИ!$A$1:$K$716,8,FALSE)</f>
        <v>#N/A</v>
      </c>
      <c r="F24" s="235" t="e">
        <f>VLOOKUP($N24,УЧАСТНИКИ!$A$1:$K$716,5,FALSE)</f>
        <v>#N/A</v>
      </c>
      <c r="G24" s="235" t="e">
        <f>VLOOKUP($N24,УЧАСТНИКИ!#REF!,7,FALSE)</f>
        <v>#REF!</v>
      </c>
      <c r="H24" s="235" t="e">
        <f>VLOOKUP($N24,УЧАСТНИКИ!$A$1:$K$716,11,FALSE)</f>
        <v>#N/A</v>
      </c>
      <c r="I24" s="180"/>
      <c r="J24" s="137"/>
      <c r="K24" s="411"/>
      <c r="L24" s="137"/>
      <c r="M24" s="300" t="e">
        <f>VLOOKUP($N24,УЧАСТНИКИ!$A$1:$K$716,10,FALSE)</f>
        <v>#N/A</v>
      </c>
      <c r="N24" s="192"/>
    </row>
    <row r="25" spans="1:14" ht="15" customHeight="1" x14ac:dyDescent="0.2">
      <c r="A25" s="132">
        <v>4</v>
      </c>
      <c r="B25" s="292" t="e">
        <f>VLOOKUP($N25,УЧАСТНИКИ!$A$1:$K$716,3,FALSE)</f>
        <v>#N/A</v>
      </c>
      <c r="C25" s="135">
        <f t="shared" si="1"/>
        <v>0</v>
      </c>
      <c r="D25" s="135" t="e">
        <f>VLOOKUP($N25,УЧАСТНИКИ!$A$1:$K$716,4,FALSE)</f>
        <v>#N/A</v>
      </c>
      <c r="E25" s="135" t="e">
        <f>VLOOKUP($N25,УЧАСТНИКИ!$A$1:$K$716,8,FALSE)</f>
        <v>#N/A</v>
      </c>
      <c r="F25" s="235" t="e">
        <f>VLOOKUP($N25,УЧАСТНИКИ!$A$1:$K$716,5,FALSE)</f>
        <v>#N/A</v>
      </c>
      <c r="G25" s="235" t="e">
        <f>VLOOKUP($N25,УЧАСТНИКИ!#REF!,7,FALSE)</f>
        <v>#REF!</v>
      </c>
      <c r="H25" s="235" t="e">
        <f>VLOOKUP($N25,УЧАСТНИКИ!$A$1:$K$716,11,FALSE)</f>
        <v>#N/A</v>
      </c>
      <c r="I25" s="180"/>
      <c r="J25" s="137"/>
      <c r="K25" s="411"/>
      <c r="L25" s="137"/>
      <c r="M25" s="300" t="e">
        <f>VLOOKUP($N25,УЧАСТНИКИ!$A$1:$K$716,10,FALSE)</f>
        <v>#N/A</v>
      </c>
      <c r="N25" s="192"/>
    </row>
    <row r="26" spans="1:14" ht="15" customHeight="1" x14ac:dyDescent="0.2">
      <c r="A26" s="132">
        <v>5</v>
      </c>
      <c r="B26" s="292" t="e">
        <f>VLOOKUP($N26,УЧАСТНИКИ!$A$1:$K$716,3,FALSE)</f>
        <v>#N/A</v>
      </c>
      <c r="C26" s="135">
        <f t="shared" si="1"/>
        <v>0</v>
      </c>
      <c r="D26" s="135" t="e">
        <f>VLOOKUP($N26,УЧАСТНИКИ!$A$1:$K$716,4,FALSE)</f>
        <v>#N/A</v>
      </c>
      <c r="E26" s="135" t="e">
        <f>VLOOKUP($N26,УЧАСТНИКИ!$A$1:$K$716,8,FALSE)</f>
        <v>#N/A</v>
      </c>
      <c r="F26" s="235" t="e">
        <f>VLOOKUP($N26,УЧАСТНИКИ!$A$1:$K$716,5,FALSE)</f>
        <v>#N/A</v>
      </c>
      <c r="G26" s="235" t="e">
        <f>VLOOKUP($N26,УЧАСТНИКИ!#REF!,7,FALSE)</f>
        <v>#REF!</v>
      </c>
      <c r="H26" s="235" t="e">
        <f>VLOOKUP($N26,УЧАСТНИКИ!$A$1:$K$716,11,FALSE)</f>
        <v>#N/A</v>
      </c>
      <c r="I26" s="180"/>
      <c r="J26" s="137"/>
      <c r="K26" s="411"/>
      <c r="L26" s="137"/>
      <c r="M26" s="300" t="e">
        <f>VLOOKUP($N26,УЧАСТНИКИ!$A$1:$K$716,10,FALSE)</f>
        <v>#N/A</v>
      </c>
      <c r="N26" s="192"/>
    </row>
    <row r="27" spans="1:14" ht="15" customHeight="1" x14ac:dyDescent="0.2">
      <c r="A27" s="132">
        <v>6</v>
      </c>
      <c r="B27" s="292" t="e">
        <f>VLOOKUP($N27,УЧАСТНИКИ!$A$1:$K$716,3,FALSE)</f>
        <v>#N/A</v>
      </c>
      <c r="C27" s="135">
        <f t="shared" si="1"/>
        <v>0</v>
      </c>
      <c r="D27" s="135" t="e">
        <f>VLOOKUP($N27,УЧАСТНИКИ!$A$1:$K$716,4,FALSE)</f>
        <v>#N/A</v>
      </c>
      <c r="E27" s="135" t="e">
        <f>VLOOKUP($N27,УЧАСТНИКИ!$A$1:$K$716,8,FALSE)</f>
        <v>#N/A</v>
      </c>
      <c r="F27" s="235" t="e">
        <f>VLOOKUP($N27,УЧАСТНИКИ!$A$1:$K$716,5,FALSE)</f>
        <v>#N/A</v>
      </c>
      <c r="G27" s="235" t="e">
        <f>VLOOKUP($N27,УЧАСТНИКИ!#REF!,7,FALSE)</f>
        <v>#REF!</v>
      </c>
      <c r="H27" s="235" t="e">
        <f>VLOOKUP($N27,УЧАСТНИКИ!$A$1:$K$716,11,FALSE)</f>
        <v>#N/A</v>
      </c>
      <c r="I27" s="180"/>
      <c r="J27" s="137"/>
      <c r="K27" s="411"/>
      <c r="L27" s="137"/>
      <c r="M27" s="300" t="e">
        <f>VLOOKUP($N27,УЧАСТНИКИ!$A$1:$K$716,10,FALSE)</f>
        <v>#N/A</v>
      </c>
      <c r="N27" s="196"/>
    </row>
    <row r="28" spans="1:14" ht="15" customHeight="1" x14ac:dyDescent="0.2">
      <c r="A28" s="132">
        <v>7</v>
      </c>
      <c r="B28" s="292" t="e">
        <f>VLOOKUP($N28,УЧАСТНИКИ!$A$1:$K$716,3,FALSE)</f>
        <v>#N/A</v>
      </c>
      <c r="C28" s="135">
        <f t="shared" si="1"/>
        <v>0</v>
      </c>
      <c r="D28" s="135" t="e">
        <f>VLOOKUP($N28,УЧАСТНИКИ!$A$1:$K$716,4,FALSE)</f>
        <v>#N/A</v>
      </c>
      <c r="E28" s="135" t="e">
        <f>VLOOKUP($N28,УЧАСТНИКИ!$A$1:$K$716,8,FALSE)</f>
        <v>#N/A</v>
      </c>
      <c r="F28" s="235" t="e">
        <f>VLOOKUP($N28,УЧАСТНИКИ!$A$1:$K$716,5,FALSE)</f>
        <v>#N/A</v>
      </c>
      <c r="G28" s="235" t="e">
        <f>VLOOKUP($N28,УЧАСТНИКИ!#REF!,7,FALSE)</f>
        <v>#REF!</v>
      </c>
      <c r="H28" s="235" t="e">
        <f>VLOOKUP($N28,УЧАСТНИКИ!$A$1:$K$716,11,FALSE)</f>
        <v>#N/A</v>
      </c>
      <c r="I28" s="180"/>
      <c r="J28" s="137"/>
      <c r="K28" s="411"/>
      <c r="L28" s="137"/>
      <c r="M28" s="300" t="e">
        <f>VLOOKUP($N28,УЧАСТНИКИ!$A$1:$K$716,10,FALSE)</f>
        <v>#N/A</v>
      </c>
      <c r="N28" s="192"/>
    </row>
    <row r="29" spans="1:14" ht="15" customHeight="1" x14ac:dyDescent="0.2">
      <c r="A29" s="132">
        <v>8</v>
      </c>
      <c r="B29" s="292" t="e">
        <f>VLOOKUP($N29,УЧАСТНИКИ!$A$1:$K$716,3,FALSE)</f>
        <v>#N/A</v>
      </c>
      <c r="C29" s="135">
        <f t="shared" si="1"/>
        <v>0</v>
      </c>
      <c r="D29" s="135" t="e">
        <f>VLOOKUP($N29,УЧАСТНИКИ!$A$1:$K$716,4,FALSE)</f>
        <v>#N/A</v>
      </c>
      <c r="E29" s="135" t="e">
        <f>VLOOKUP($N29,УЧАСТНИКИ!$A$1:$K$716,8,FALSE)</f>
        <v>#N/A</v>
      </c>
      <c r="F29" s="235" t="e">
        <f>VLOOKUP($N29,УЧАСТНИКИ!$A$1:$K$716,5,FALSE)</f>
        <v>#N/A</v>
      </c>
      <c r="G29" s="235" t="e">
        <f>VLOOKUP($N29,УЧАСТНИКИ!#REF!,7,FALSE)</f>
        <v>#REF!</v>
      </c>
      <c r="H29" s="235" t="e">
        <f>VLOOKUP($N29,УЧАСТНИКИ!$A$1:$K$716,11,FALSE)</f>
        <v>#N/A</v>
      </c>
      <c r="I29" s="180"/>
      <c r="J29" s="137"/>
      <c r="K29" s="411"/>
      <c r="L29" s="137"/>
      <c r="M29" s="300" t="e">
        <f>VLOOKUP($N29,УЧАСТНИКИ!$A$1:$K$716,10,FALSE)</f>
        <v>#N/A</v>
      </c>
      <c r="N29" s="192"/>
    </row>
    <row r="30" spans="1:14" ht="15" customHeight="1" x14ac:dyDescent="0.2">
      <c r="A30" s="132">
        <v>9</v>
      </c>
      <c r="B30" s="292" t="e">
        <f>VLOOKUP($N30,УЧАСТНИКИ!$A$1:$K$716,3,FALSE)</f>
        <v>#N/A</v>
      </c>
      <c r="C30" s="135">
        <f t="shared" si="1"/>
        <v>0</v>
      </c>
      <c r="D30" s="135" t="e">
        <f>VLOOKUP($N30,УЧАСТНИКИ!$A$1:$K$716,4,FALSE)</f>
        <v>#N/A</v>
      </c>
      <c r="E30" s="135" t="e">
        <f>VLOOKUP($N30,УЧАСТНИКИ!$A$1:$K$716,8,FALSE)</f>
        <v>#N/A</v>
      </c>
      <c r="F30" s="235" t="e">
        <f>VLOOKUP($N30,УЧАСТНИКИ!$A$1:$K$716,5,FALSE)</f>
        <v>#N/A</v>
      </c>
      <c r="G30" s="235" t="e">
        <f>VLOOKUP($N30,УЧАСТНИКИ!#REF!,7,FALSE)</f>
        <v>#REF!</v>
      </c>
      <c r="H30" s="235" t="e">
        <f>VLOOKUP($N30,УЧАСТНИКИ!$A$1:$K$716,11,FALSE)</f>
        <v>#N/A</v>
      </c>
      <c r="I30" s="180"/>
      <c r="J30" s="137"/>
      <c r="K30" s="411"/>
      <c r="L30" s="137"/>
      <c r="M30" s="300" t="e">
        <f>VLOOKUP($N30,УЧАСТНИКИ!$A$1:$K$716,10,FALSE)</f>
        <v>#N/A</v>
      </c>
      <c r="N30" s="192"/>
    </row>
    <row r="31" spans="1:14" ht="15" customHeight="1" x14ac:dyDescent="0.2">
      <c r="A31" s="132">
        <v>10</v>
      </c>
      <c r="B31" s="292" t="e">
        <f>VLOOKUP($N31,УЧАСТНИКИ!$A$1:$K$716,3,FALSE)</f>
        <v>#N/A</v>
      </c>
      <c r="C31" s="135">
        <f t="shared" si="1"/>
        <v>0</v>
      </c>
      <c r="D31" s="135" t="e">
        <f>VLOOKUP($N31,УЧАСТНИКИ!$A$1:$K$716,4,FALSE)</f>
        <v>#N/A</v>
      </c>
      <c r="E31" s="135" t="e">
        <f>VLOOKUP($N31,УЧАСТНИКИ!$A$1:$K$716,8,FALSE)</f>
        <v>#N/A</v>
      </c>
      <c r="F31" s="235" t="e">
        <f>VLOOKUP($N31,УЧАСТНИКИ!$A$1:$K$716,5,FALSE)</f>
        <v>#N/A</v>
      </c>
      <c r="G31" s="235" t="e">
        <f>VLOOKUP($N31,УЧАСТНИКИ!#REF!,7,FALSE)</f>
        <v>#REF!</v>
      </c>
      <c r="H31" s="235" t="e">
        <f>VLOOKUP($N31,УЧАСТНИКИ!$A$1:$K$716,11,FALSE)</f>
        <v>#N/A</v>
      </c>
      <c r="I31" s="180"/>
      <c r="J31" s="137"/>
      <c r="K31" s="411"/>
      <c r="L31" s="137"/>
      <c r="M31" s="300" t="e">
        <f>VLOOKUP($N31,УЧАСТНИКИ!$A$1:$K$716,10,FALSE)</f>
        <v>#N/A</v>
      </c>
      <c r="N31" s="192"/>
    </row>
    <row r="32" spans="1:14" ht="15" customHeight="1" x14ac:dyDescent="0.2">
      <c r="A32" s="132">
        <v>11</v>
      </c>
      <c r="B32" s="292" t="e">
        <f>VLOOKUP($N32,УЧАСТНИКИ!$A$1:$K$716,3,FALSE)</f>
        <v>#N/A</v>
      </c>
      <c r="C32" s="135">
        <f t="shared" si="1"/>
        <v>0</v>
      </c>
      <c r="D32" s="135" t="e">
        <f>VLOOKUP($N32,УЧАСТНИКИ!$A$1:$K$716,4,FALSE)</f>
        <v>#N/A</v>
      </c>
      <c r="E32" s="135" t="e">
        <f>VLOOKUP($N32,УЧАСТНИКИ!$A$1:$K$716,8,FALSE)</f>
        <v>#N/A</v>
      </c>
      <c r="F32" s="235" t="e">
        <f>VLOOKUP($N32,УЧАСТНИКИ!$A$1:$K$716,5,FALSE)</f>
        <v>#N/A</v>
      </c>
      <c r="G32" s="235" t="e">
        <f>VLOOKUP($N32,УЧАСТНИКИ!#REF!,7,FALSE)</f>
        <v>#REF!</v>
      </c>
      <c r="H32" s="235" t="e">
        <f>VLOOKUP($N32,УЧАСТНИКИ!$A$1:$K$716,11,FALSE)</f>
        <v>#N/A</v>
      </c>
      <c r="I32" s="180"/>
      <c r="J32" s="137"/>
      <c r="K32" s="411"/>
      <c r="L32" s="137"/>
      <c r="M32" s="300" t="e">
        <f>VLOOKUP($N32,УЧАСТНИКИ!$A$1:$K$716,10,FALSE)</f>
        <v>#N/A</v>
      </c>
      <c r="N32" s="196"/>
    </row>
    <row r="33" spans="1:14" ht="15" customHeight="1" x14ac:dyDescent="0.2">
      <c r="A33" s="132">
        <v>12</v>
      </c>
      <c r="B33" s="292" t="e">
        <f>VLOOKUP($N33,УЧАСТНИКИ!$A$1:$K$716,3,FALSE)</f>
        <v>#N/A</v>
      </c>
      <c r="C33" s="135">
        <f t="shared" si="1"/>
        <v>0</v>
      </c>
      <c r="D33" s="135" t="e">
        <f>VLOOKUP($N33,УЧАСТНИКИ!$A$1:$K$716,4,FALSE)</f>
        <v>#N/A</v>
      </c>
      <c r="E33" s="135" t="e">
        <f>VLOOKUP($N33,УЧАСТНИКИ!$A$1:$K$716,8,FALSE)</f>
        <v>#N/A</v>
      </c>
      <c r="F33" s="235" t="e">
        <f>VLOOKUP($N33,УЧАСТНИКИ!$A$1:$K$716,5,FALSE)</f>
        <v>#N/A</v>
      </c>
      <c r="G33" s="235" t="e">
        <f>VLOOKUP($N33,УЧАСТНИКИ!#REF!,7,FALSE)</f>
        <v>#REF!</v>
      </c>
      <c r="H33" s="235" t="e">
        <f>VLOOKUP($N33,УЧАСТНИКИ!$A$1:$K$716,11,FALSE)</f>
        <v>#N/A</v>
      </c>
      <c r="I33" s="180"/>
      <c r="J33" s="137"/>
      <c r="K33" s="411"/>
      <c r="L33" s="137"/>
      <c r="M33" s="300" t="e">
        <f>VLOOKUP($N33,УЧАСТНИКИ!$A$1:$K$716,10,FALSE)</f>
        <v>#N/A</v>
      </c>
      <c r="N33" s="192"/>
    </row>
    <row r="34" spans="1:14" ht="15" customHeight="1" x14ac:dyDescent="0.2">
      <c r="A34" s="132">
        <v>13</v>
      </c>
      <c r="B34" s="292" t="e">
        <f>VLOOKUP($N34,УЧАСТНИКИ!$A$1:$K$716,3,FALSE)</f>
        <v>#N/A</v>
      </c>
      <c r="C34" s="135">
        <f t="shared" si="1"/>
        <v>0</v>
      </c>
      <c r="D34" s="135" t="e">
        <f>VLOOKUP($N34,УЧАСТНИКИ!$A$1:$K$716,4,FALSE)</f>
        <v>#N/A</v>
      </c>
      <c r="E34" s="135" t="e">
        <f>VLOOKUP($N34,УЧАСТНИКИ!$A$1:$K$716,8,FALSE)</f>
        <v>#N/A</v>
      </c>
      <c r="F34" s="235" t="e">
        <f>VLOOKUP($N34,УЧАСТНИКИ!$A$1:$K$716,5,FALSE)</f>
        <v>#N/A</v>
      </c>
      <c r="G34" s="235" t="e">
        <f>VLOOKUP($N34,УЧАСТНИКИ!#REF!,7,FALSE)</f>
        <v>#REF!</v>
      </c>
      <c r="H34" s="235" t="e">
        <f>VLOOKUP($N34,УЧАСТНИКИ!$A$1:$K$716,11,FALSE)</f>
        <v>#N/A</v>
      </c>
      <c r="I34" s="180"/>
      <c r="J34" s="137"/>
      <c r="K34" s="411"/>
      <c r="L34" s="137"/>
      <c r="M34" s="300" t="e">
        <f>VLOOKUP($N34,УЧАСТНИКИ!$A$1:$K$716,10,FALSE)</f>
        <v>#N/A</v>
      </c>
      <c r="N34" s="192"/>
    </row>
    <row r="35" spans="1:14" ht="15" customHeight="1" x14ac:dyDescent="0.2">
      <c r="A35" s="132">
        <v>14</v>
      </c>
      <c r="B35" s="292" t="e">
        <f>VLOOKUP($N35,УЧАСТНИКИ!$A$1:$K$716,3,FALSE)</f>
        <v>#N/A</v>
      </c>
      <c r="C35" s="135">
        <f t="shared" si="1"/>
        <v>0</v>
      </c>
      <c r="D35" s="135" t="e">
        <f>VLOOKUP($N35,УЧАСТНИКИ!$A$1:$K$716,4,FALSE)</f>
        <v>#N/A</v>
      </c>
      <c r="E35" s="135" t="e">
        <f>VLOOKUP($N35,УЧАСТНИКИ!$A$1:$K$716,8,FALSE)</f>
        <v>#N/A</v>
      </c>
      <c r="F35" s="235" t="e">
        <f>VLOOKUP($N35,УЧАСТНИКИ!$A$1:$K$716,5,FALSE)</f>
        <v>#N/A</v>
      </c>
      <c r="G35" s="235" t="e">
        <f>VLOOKUP($N35,УЧАСТНИКИ!#REF!,7,FALSE)</f>
        <v>#REF!</v>
      </c>
      <c r="H35" s="235" t="e">
        <f>VLOOKUP($N35,УЧАСТНИКИ!$A$1:$K$716,11,FALSE)</f>
        <v>#N/A</v>
      </c>
      <c r="I35" s="180"/>
      <c r="J35" s="137"/>
      <c r="K35" s="411"/>
      <c r="L35" s="137"/>
      <c r="M35" s="300" t="e">
        <f>VLOOKUP($N35,УЧАСТНИКИ!$A$1:$K$716,10,FALSE)</f>
        <v>#N/A</v>
      </c>
      <c r="N35" s="192"/>
    </row>
    <row r="36" spans="1:14" ht="15" customHeight="1" x14ac:dyDescent="0.2">
      <c r="A36" s="132">
        <v>15</v>
      </c>
      <c r="B36" s="292" t="e">
        <f>VLOOKUP($N36,УЧАСТНИКИ!$A$1:$K$716,3,FALSE)</f>
        <v>#N/A</v>
      </c>
      <c r="C36" s="135">
        <f t="shared" si="1"/>
        <v>0</v>
      </c>
      <c r="D36" s="135" t="e">
        <f>VLOOKUP($N36,УЧАСТНИКИ!$A$1:$K$716,4,FALSE)</f>
        <v>#N/A</v>
      </c>
      <c r="E36" s="135" t="e">
        <f>VLOOKUP($N36,УЧАСТНИКИ!$A$1:$K$716,8,FALSE)</f>
        <v>#N/A</v>
      </c>
      <c r="F36" s="235" t="e">
        <f>VLOOKUP($N36,УЧАСТНИКИ!$A$1:$K$716,5,FALSE)</f>
        <v>#N/A</v>
      </c>
      <c r="G36" s="235" t="e">
        <f>VLOOKUP($N36,УЧАСТНИКИ!#REF!,7,FALSE)</f>
        <v>#REF!</v>
      </c>
      <c r="H36" s="235" t="e">
        <f>VLOOKUP($N36,УЧАСТНИКИ!$A$1:$K$716,11,FALSE)</f>
        <v>#N/A</v>
      </c>
      <c r="I36" s="180"/>
      <c r="J36" s="137"/>
      <c r="K36" s="411"/>
      <c r="L36" s="137"/>
      <c r="M36" s="300" t="e">
        <f>VLOOKUP($N36,УЧАСТНИКИ!$A$1:$K$716,10,FALSE)</f>
        <v>#N/A</v>
      </c>
      <c r="N36" s="192"/>
    </row>
    <row r="37" spans="1:14" ht="15" customHeight="1" x14ac:dyDescent="0.2">
      <c r="A37" s="132">
        <v>16</v>
      </c>
      <c r="B37" s="292" t="e">
        <f>VLOOKUP($N37,УЧАСТНИКИ!$A$1:$K$716,3,FALSE)</f>
        <v>#N/A</v>
      </c>
      <c r="C37" s="135">
        <f t="shared" si="1"/>
        <v>0</v>
      </c>
      <c r="D37" s="135" t="e">
        <f>VLOOKUP($N37,УЧАСТНИКИ!$A$1:$K$716,4,FALSE)</f>
        <v>#N/A</v>
      </c>
      <c r="E37" s="135" t="e">
        <f>VLOOKUP($N37,УЧАСТНИКИ!$A$1:$K$716,8,FALSE)</f>
        <v>#N/A</v>
      </c>
      <c r="F37" s="235" t="e">
        <f>VLOOKUP($N37,УЧАСТНИКИ!$A$1:$K$716,5,FALSE)</f>
        <v>#N/A</v>
      </c>
      <c r="G37" s="235" t="e">
        <f>VLOOKUP($N37,УЧАСТНИКИ!#REF!,7,FALSE)</f>
        <v>#REF!</v>
      </c>
      <c r="H37" s="235" t="e">
        <f>VLOOKUP($N37,УЧАСТНИКИ!$A$1:$K$716,11,FALSE)</f>
        <v>#N/A</v>
      </c>
      <c r="I37" s="180"/>
      <c r="J37" s="137"/>
      <c r="K37" s="411"/>
      <c r="L37" s="137"/>
      <c r="M37" s="300" t="e">
        <f>VLOOKUP($N37,УЧАСТНИКИ!$A$1:$K$716,10,FALSE)</f>
        <v>#N/A</v>
      </c>
      <c r="N37" s="196"/>
    </row>
    <row r="38" spans="1:14" ht="15" customHeight="1" x14ac:dyDescent="0.2">
      <c r="A38" s="132">
        <v>55</v>
      </c>
      <c r="B38" s="292" t="e">
        <f>VLOOKUP($N38,УЧАСТНИКИ!$A$1:$K$716,3,FALSE)</f>
        <v>#N/A</v>
      </c>
      <c r="C38" s="135">
        <f t="shared" si="1"/>
        <v>0</v>
      </c>
      <c r="D38" s="135" t="e">
        <f>VLOOKUP($N38,УЧАСТНИКИ!$A$1:$K$716,4,FALSE)</f>
        <v>#N/A</v>
      </c>
      <c r="E38" s="135" t="e">
        <f>VLOOKUP($N38,УЧАСТНИКИ!$A$1:$K$716,8,FALSE)</f>
        <v>#N/A</v>
      </c>
      <c r="F38" s="235" t="e">
        <f>VLOOKUP($N38,УЧАСТНИКИ!$A$1:$K$716,5,FALSE)</f>
        <v>#N/A</v>
      </c>
      <c r="G38" s="235" t="e">
        <f>VLOOKUP($N38,УЧАСТНИКИ!#REF!,7,FALSE)</f>
        <v>#REF!</v>
      </c>
      <c r="H38" s="235" t="e">
        <f>VLOOKUP($N38,УЧАСТНИКИ!$A$1:$K$716,11,FALSE)</f>
        <v>#N/A</v>
      </c>
      <c r="I38" s="180"/>
      <c r="J38" s="137"/>
      <c r="K38" s="411"/>
      <c r="L38" s="137"/>
      <c r="M38" s="300" t="e">
        <f>VLOOKUP($N38,УЧАСТНИКИ!$A$1:$K$716,10,FALSE)</f>
        <v>#N/A</v>
      </c>
      <c r="N38" s="192"/>
    </row>
    <row r="39" spans="1:14" ht="15" customHeight="1" x14ac:dyDescent="0.2">
      <c r="A39" s="132">
        <v>56</v>
      </c>
      <c r="B39" s="292" t="e">
        <f>VLOOKUP($N39,УЧАСТНИКИ!$A$1:$K$716,3,FALSE)</f>
        <v>#N/A</v>
      </c>
      <c r="C39" s="135">
        <f t="shared" si="1"/>
        <v>0</v>
      </c>
      <c r="D39" s="135" t="e">
        <f>VLOOKUP($N39,УЧАСТНИКИ!$A$1:$K$716,4,FALSE)</f>
        <v>#N/A</v>
      </c>
      <c r="E39" s="135" t="e">
        <f>VLOOKUP($N39,УЧАСТНИКИ!$A$1:$K$716,8,FALSE)</f>
        <v>#N/A</v>
      </c>
      <c r="F39" s="235" t="e">
        <f>VLOOKUP($N39,УЧАСТНИКИ!$A$1:$K$716,5,FALSE)</f>
        <v>#N/A</v>
      </c>
      <c r="G39" s="235" t="e">
        <f>VLOOKUP($N39,УЧАСТНИКИ!#REF!,7,FALSE)</f>
        <v>#REF!</v>
      </c>
      <c r="H39" s="235" t="e">
        <f>VLOOKUP($N39,УЧАСТНИКИ!$A$1:$K$716,11,FALSE)</f>
        <v>#N/A</v>
      </c>
      <c r="I39" s="180"/>
      <c r="J39" s="137"/>
      <c r="K39" s="411"/>
      <c r="L39" s="137"/>
      <c r="M39" s="300" t="e">
        <f>VLOOKUP($N39,УЧАСТНИКИ!$A$1:$K$716,10,FALSE)</f>
        <v>#N/A</v>
      </c>
      <c r="N39" s="192"/>
    </row>
    <row r="40" spans="1:14" ht="15" customHeight="1" x14ac:dyDescent="0.2">
      <c r="A40" s="132">
        <v>57</v>
      </c>
      <c r="B40" s="292" t="e">
        <f>VLOOKUP($N40,УЧАСТНИКИ!$A$1:$K$716,3,FALSE)</f>
        <v>#N/A</v>
      </c>
      <c r="C40" s="135">
        <f t="shared" si="1"/>
        <v>0</v>
      </c>
      <c r="D40" s="135" t="e">
        <f>VLOOKUP($N40,УЧАСТНИКИ!$A$1:$K$716,4,FALSE)</f>
        <v>#N/A</v>
      </c>
      <c r="E40" s="135" t="e">
        <f>VLOOKUP($N40,УЧАСТНИКИ!$A$1:$K$716,8,FALSE)</f>
        <v>#N/A</v>
      </c>
      <c r="F40" s="235" t="e">
        <f>VLOOKUP($N40,УЧАСТНИКИ!$A$1:$K$716,5,FALSE)</f>
        <v>#N/A</v>
      </c>
      <c r="G40" s="235" t="e">
        <f>VLOOKUP($N40,УЧАСТНИКИ!#REF!,7,FALSE)</f>
        <v>#REF!</v>
      </c>
      <c r="H40" s="235" t="e">
        <f>VLOOKUP($N40,УЧАСТНИКИ!$A$1:$K$716,11,FALSE)</f>
        <v>#N/A</v>
      </c>
      <c r="I40" s="180"/>
      <c r="J40" s="137"/>
      <c r="K40" s="137"/>
      <c r="L40" s="137"/>
      <c r="M40" s="300" t="e">
        <f>VLOOKUP($N40,УЧАСТНИКИ!$A$1:$K$716,10,FALSE)</f>
        <v>#N/A</v>
      </c>
      <c r="N40" s="192"/>
    </row>
    <row r="41" spans="1:14" ht="15" customHeight="1" x14ac:dyDescent="0.2">
      <c r="A41" s="132">
        <v>58</v>
      </c>
      <c r="B41" s="292" t="e">
        <f>VLOOKUP($N41,УЧАСТНИКИ!$A$1:$K$716,3,FALSE)</f>
        <v>#N/A</v>
      </c>
      <c r="C41" s="135">
        <f t="shared" si="1"/>
        <v>0</v>
      </c>
      <c r="D41" s="135" t="e">
        <f>VLOOKUP($N41,УЧАСТНИКИ!$A$1:$K$716,4,FALSE)</f>
        <v>#N/A</v>
      </c>
      <c r="E41" s="135" t="e">
        <f>VLOOKUP($N41,УЧАСТНИКИ!$A$1:$K$716,8,FALSE)</f>
        <v>#N/A</v>
      </c>
      <c r="F41" s="235" t="e">
        <f>VLOOKUP($N41,УЧАСТНИКИ!$A$1:$K$716,5,FALSE)</f>
        <v>#N/A</v>
      </c>
      <c r="G41" s="235" t="e">
        <f>VLOOKUP($N41,УЧАСТНИКИ!#REF!,7,FALSE)</f>
        <v>#REF!</v>
      </c>
      <c r="H41" s="235" t="e">
        <f>VLOOKUP($N41,УЧАСТНИКИ!$A$1:$K$716,11,FALSE)</f>
        <v>#N/A</v>
      </c>
      <c r="I41" s="180"/>
      <c r="J41" s="137"/>
      <c r="K41" s="137"/>
      <c r="L41" s="137"/>
      <c r="M41" s="300" t="e">
        <f>VLOOKUP($N41,УЧАСТНИКИ!$A$1:$K$716,10,FALSE)</f>
        <v>#N/A</v>
      </c>
      <c r="N41" s="196"/>
    </row>
    <row r="42" spans="1:14" ht="15" customHeight="1" x14ac:dyDescent="0.2">
      <c r="A42" s="132">
        <v>59</v>
      </c>
      <c r="B42" s="292" t="e">
        <f>VLOOKUP($N42,УЧАСТНИКИ!$A$1:$K$716,3,FALSE)</f>
        <v>#N/A</v>
      </c>
      <c r="C42" s="135">
        <f t="shared" si="1"/>
        <v>0</v>
      </c>
      <c r="D42" s="135" t="e">
        <f>VLOOKUP($N42,УЧАСТНИКИ!$A$1:$K$716,4,FALSE)</f>
        <v>#N/A</v>
      </c>
      <c r="E42" s="135" t="e">
        <f>VLOOKUP($N42,УЧАСТНИКИ!$A$1:$K$716,8,FALSE)</f>
        <v>#N/A</v>
      </c>
      <c r="F42" s="235" t="e">
        <f>VLOOKUP($N42,УЧАСТНИКИ!$A$1:$K$716,5,FALSE)</f>
        <v>#N/A</v>
      </c>
      <c r="G42" s="235" t="e">
        <f>VLOOKUP($N42,УЧАСТНИКИ!#REF!,7,FALSE)</f>
        <v>#REF!</v>
      </c>
      <c r="H42" s="235" t="e">
        <f>VLOOKUP($N42,УЧАСТНИКИ!$A$1:$K$716,11,FALSE)</f>
        <v>#N/A</v>
      </c>
      <c r="I42" s="180"/>
      <c r="J42" s="137"/>
      <c r="K42" s="137"/>
      <c r="L42" s="137"/>
      <c r="M42" s="300" t="e">
        <f>VLOOKUP($N42,УЧАСТНИКИ!$A$1:$K$716,10,FALSE)</f>
        <v>#N/A</v>
      </c>
      <c r="N42" s="192"/>
    </row>
    <row r="43" spans="1:14" ht="15" customHeight="1" x14ac:dyDescent="0.2">
      <c r="A43" s="132">
        <v>60</v>
      </c>
      <c r="B43" s="292" t="e">
        <f>VLOOKUP($N43,УЧАСТНИКИ!$A$1:$K$716,3,FALSE)</f>
        <v>#N/A</v>
      </c>
      <c r="C43" s="135">
        <f t="shared" si="1"/>
        <v>0</v>
      </c>
      <c r="D43" s="135" t="e">
        <f>VLOOKUP($N43,УЧАСТНИКИ!$A$1:$K$716,4,FALSE)</f>
        <v>#N/A</v>
      </c>
      <c r="E43" s="135" t="e">
        <f>VLOOKUP($N43,УЧАСТНИКИ!$A$1:$K$716,8,FALSE)</f>
        <v>#N/A</v>
      </c>
      <c r="F43" s="235" t="e">
        <f>VLOOKUP($N43,УЧАСТНИКИ!$A$1:$K$716,5,FALSE)</f>
        <v>#N/A</v>
      </c>
      <c r="G43" s="235" t="e">
        <f>VLOOKUP($N43,УЧАСТНИКИ!#REF!,7,FALSE)</f>
        <v>#REF!</v>
      </c>
      <c r="H43" s="235" t="e">
        <f>VLOOKUP($N43,УЧАСТНИКИ!$A$1:$K$716,11,FALSE)</f>
        <v>#N/A</v>
      </c>
      <c r="I43" s="180"/>
      <c r="J43" s="137"/>
      <c r="K43" s="137"/>
      <c r="L43" s="137"/>
      <c r="M43" s="300" t="e">
        <f>VLOOKUP($N43,УЧАСТНИКИ!$A$1:$K$716,10,FALSE)</f>
        <v>#N/A</v>
      </c>
      <c r="N43" s="192"/>
    </row>
    <row r="44" spans="1:14" ht="15" customHeight="1" x14ac:dyDescent="0.2">
      <c r="A44" s="132">
        <v>61</v>
      </c>
      <c r="B44" s="292" t="e">
        <f>VLOOKUP($N44,УЧАСТНИКИ!$A$1:$K$716,3,FALSE)</f>
        <v>#N/A</v>
      </c>
      <c r="C44" s="135">
        <f t="shared" si="1"/>
        <v>0</v>
      </c>
      <c r="D44" s="135" t="e">
        <f>VLOOKUP($N44,УЧАСТНИКИ!$A$1:$K$716,4,FALSE)</f>
        <v>#N/A</v>
      </c>
      <c r="E44" s="135" t="e">
        <f>VLOOKUP($N44,УЧАСТНИКИ!$A$1:$K$716,8,FALSE)</f>
        <v>#N/A</v>
      </c>
      <c r="F44" s="235" t="e">
        <f>VLOOKUP($N44,УЧАСТНИКИ!$A$1:$K$716,5,FALSE)</f>
        <v>#N/A</v>
      </c>
      <c r="G44" s="235" t="e">
        <f>VLOOKUP($N44,УЧАСТНИКИ!#REF!,7,FALSE)</f>
        <v>#REF!</v>
      </c>
      <c r="H44" s="235" t="e">
        <f>VLOOKUP($N44,УЧАСТНИКИ!$A$1:$K$716,11,FALSE)</f>
        <v>#N/A</v>
      </c>
      <c r="I44" s="180"/>
      <c r="J44" s="137"/>
      <c r="K44" s="137"/>
      <c r="L44" s="137"/>
      <c r="M44" s="300" t="e">
        <f>VLOOKUP($N44,УЧАСТНИКИ!$A$1:$K$716,10,FALSE)</f>
        <v>#N/A</v>
      </c>
      <c r="N44" s="192"/>
    </row>
    <row r="45" spans="1:14" ht="15" customHeight="1" x14ac:dyDescent="0.2">
      <c r="A45" s="132">
        <v>62</v>
      </c>
      <c r="B45" s="292" t="e">
        <f>VLOOKUP($N45,УЧАСТНИКИ!$A$1:$K$716,3,FALSE)</f>
        <v>#N/A</v>
      </c>
      <c r="C45" s="135">
        <f t="shared" si="1"/>
        <v>0</v>
      </c>
      <c r="D45" s="135" t="e">
        <f>VLOOKUP($N45,УЧАСТНИКИ!$A$1:$K$716,4,FALSE)</f>
        <v>#N/A</v>
      </c>
      <c r="E45" s="135" t="e">
        <f>VLOOKUP($N45,УЧАСТНИКИ!$A$1:$K$716,8,FALSE)</f>
        <v>#N/A</v>
      </c>
      <c r="F45" s="235" t="e">
        <f>VLOOKUP($N45,УЧАСТНИКИ!$A$1:$K$716,5,FALSE)</f>
        <v>#N/A</v>
      </c>
      <c r="G45" s="235" t="e">
        <f>VLOOKUP($N45,УЧАСТНИКИ!#REF!,7,FALSE)</f>
        <v>#REF!</v>
      </c>
      <c r="H45" s="235" t="e">
        <f>VLOOKUP($N45,УЧАСТНИКИ!$A$1:$K$716,11,FALSE)</f>
        <v>#N/A</v>
      </c>
      <c r="I45" s="180"/>
      <c r="J45" s="137"/>
      <c r="K45" s="137"/>
      <c r="L45" s="137"/>
      <c r="M45" s="300" t="e">
        <f>VLOOKUP($N45,УЧАСТНИКИ!$A$1:$K$716,10,FALSE)</f>
        <v>#N/A</v>
      </c>
      <c r="N45" s="192"/>
    </row>
    <row r="46" spans="1:14" ht="15" customHeight="1" x14ac:dyDescent="0.2">
      <c r="A46" s="132">
        <v>63</v>
      </c>
      <c r="B46" s="292" t="e">
        <f>VLOOKUP($N46,УЧАСТНИКИ!$A$1:$K$716,3,FALSE)</f>
        <v>#N/A</v>
      </c>
      <c r="C46" s="135">
        <f t="shared" si="1"/>
        <v>0</v>
      </c>
      <c r="D46" s="135" t="e">
        <f>VLOOKUP($N46,УЧАСТНИКИ!$A$1:$K$716,4,FALSE)</f>
        <v>#N/A</v>
      </c>
      <c r="E46" s="135" t="e">
        <f>VLOOKUP($N46,УЧАСТНИКИ!$A$1:$K$716,8,FALSE)</f>
        <v>#N/A</v>
      </c>
      <c r="F46" s="235" t="e">
        <f>VLOOKUP($N46,УЧАСТНИКИ!$A$1:$K$716,5,FALSE)</f>
        <v>#N/A</v>
      </c>
      <c r="G46" s="235" t="e">
        <f>VLOOKUP($N46,УЧАСТНИКИ!#REF!,7,FALSE)</f>
        <v>#REF!</v>
      </c>
      <c r="H46" s="235" t="e">
        <f>VLOOKUP($N46,УЧАСТНИКИ!$A$1:$K$716,11,FALSE)</f>
        <v>#N/A</v>
      </c>
      <c r="I46" s="180"/>
      <c r="J46" s="137"/>
      <c r="K46" s="137"/>
      <c r="L46" s="137"/>
      <c r="M46" s="300" t="e">
        <f>VLOOKUP($N46,УЧАСТНИКИ!$A$1:$K$716,10,FALSE)</f>
        <v>#N/A</v>
      </c>
      <c r="N46" s="196"/>
    </row>
    <row r="47" spans="1:14" ht="15" customHeight="1" x14ac:dyDescent="0.2">
      <c r="A47" s="132">
        <v>64</v>
      </c>
      <c r="B47" s="292" t="e">
        <f>VLOOKUP($N47,УЧАСТНИКИ!$A$1:$K$716,3,FALSE)</f>
        <v>#N/A</v>
      </c>
      <c r="C47" s="135">
        <f t="shared" si="1"/>
        <v>0</v>
      </c>
      <c r="D47" s="135" t="e">
        <f>VLOOKUP($N47,УЧАСТНИКИ!$A$1:$K$716,4,FALSE)</f>
        <v>#N/A</v>
      </c>
      <c r="E47" s="135" t="e">
        <f>VLOOKUP($N47,УЧАСТНИКИ!$A$1:$K$716,8,FALSE)</f>
        <v>#N/A</v>
      </c>
      <c r="F47" s="235" t="e">
        <f>VLOOKUP($N47,УЧАСТНИКИ!$A$1:$K$716,5,FALSE)</f>
        <v>#N/A</v>
      </c>
      <c r="G47" s="235" t="e">
        <f>VLOOKUP($N47,УЧАСТНИКИ!#REF!,7,FALSE)</f>
        <v>#REF!</v>
      </c>
      <c r="H47" s="235" t="e">
        <f>VLOOKUP($N47,УЧАСТНИКИ!$A$1:$K$716,11,FALSE)</f>
        <v>#N/A</v>
      </c>
      <c r="I47" s="180"/>
      <c r="J47" s="137"/>
      <c r="K47" s="137"/>
      <c r="L47" s="137"/>
      <c r="M47" s="300" t="e">
        <f>VLOOKUP($N47,УЧАСТНИКИ!$A$1:$K$716,10,FALSE)</f>
        <v>#N/A</v>
      </c>
      <c r="N47" s="192"/>
    </row>
    <row r="48" spans="1:14" ht="15" customHeight="1" x14ac:dyDescent="0.2">
      <c r="A48" s="132">
        <v>65</v>
      </c>
      <c r="B48" s="292" t="e">
        <f>VLOOKUP($N48,УЧАСТНИКИ!$A$1:$K$716,3,FALSE)</f>
        <v>#N/A</v>
      </c>
      <c r="C48" s="135">
        <f t="shared" si="1"/>
        <v>0</v>
      </c>
      <c r="D48" s="135" t="e">
        <f>VLOOKUP($N48,УЧАСТНИКИ!$A$1:$K$716,4,FALSE)</f>
        <v>#N/A</v>
      </c>
      <c r="E48" s="135" t="e">
        <f>VLOOKUP($N48,УЧАСТНИКИ!$A$1:$K$716,8,FALSE)</f>
        <v>#N/A</v>
      </c>
      <c r="F48" s="235" t="e">
        <f>VLOOKUP($N48,УЧАСТНИКИ!$A$1:$K$716,5,FALSE)</f>
        <v>#N/A</v>
      </c>
      <c r="G48" s="235" t="e">
        <f>VLOOKUP($N48,УЧАСТНИКИ!#REF!,7,FALSE)</f>
        <v>#REF!</v>
      </c>
      <c r="H48" s="235" t="e">
        <f>VLOOKUP($N48,УЧАСТНИКИ!$A$1:$K$716,11,FALSE)</f>
        <v>#N/A</v>
      </c>
      <c r="I48" s="180"/>
      <c r="J48" s="137"/>
      <c r="K48" s="137"/>
      <c r="L48" s="137"/>
      <c r="M48" s="300" t="e">
        <f>VLOOKUP($N48,УЧАСТНИКИ!$A$1:$K$716,10,FALSE)</f>
        <v>#N/A</v>
      </c>
      <c r="N48" s="192"/>
    </row>
    <row r="49" spans="1:14" ht="15" customHeight="1" x14ac:dyDescent="0.2">
      <c r="A49" s="132">
        <v>66</v>
      </c>
      <c r="B49" s="292" t="e">
        <f>VLOOKUP($N49,УЧАСТНИКИ!$A$1:$K$716,3,FALSE)</f>
        <v>#N/A</v>
      </c>
      <c r="C49" s="135">
        <f t="shared" ref="C49:C111" si="2">N49</f>
        <v>0</v>
      </c>
      <c r="D49" s="135" t="e">
        <f>VLOOKUP($N49,УЧАСТНИКИ!$A$1:$K$716,4,FALSE)</f>
        <v>#N/A</v>
      </c>
      <c r="E49" s="135" t="e">
        <f>VLOOKUP($N49,УЧАСТНИКИ!$A$1:$K$716,8,FALSE)</f>
        <v>#N/A</v>
      </c>
      <c r="F49" s="235" t="e">
        <f>VLOOKUP($N49,УЧАСТНИКИ!$A$1:$K$716,5,FALSE)</f>
        <v>#N/A</v>
      </c>
      <c r="G49" s="235" t="e">
        <f>VLOOKUP($N49,УЧАСТНИКИ!#REF!,7,FALSE)</f>
        <v>#REF!</v>
      </c>
      <c r="H49" s="235" t="e">
        <f>VLOOKUP($N49,УЧАСТНИКИ!$A$1:$K$716,11,FALSE)</f>
        <v>#N/A</v>
      </c>
      <c r="I49" s="333"/>
      <c r="J49" s="137"/>
      <c r="K49" s="137"/>
      <c r="L49" s="137"/>
      <c r="M49" s="300" t="e">
        <f>VLOOKUP($N49,УЧАСТНИКИ!$A$1:$K$716,10,FALSE)</f>
        <v>#N/A</v>
      </c>
      <c r="N49" s="192"/>
    </row>
    <row r="50" spans="1:14" ht="15" customHeight="1" x14ac:dyDescent="0.2">
      <c r="A50" s="127"/>
      <c r="B50" s="438" t="str">
        <f>Name_8</f>
        <v>МУЖЧИНЫ 2001г.р. и старше</v>
      </c>
      <c r="C50" s="438"/>
      <c r="D50" s="438"/>
      <c r="E50" s="128"/>
      <c r="F50" s="128"/>
      <c r="G50" s="129"/>
      <c r="H50" s="128"/>
      <c r="I50" s="130"/>
      <c r="J50" s="128"/>
      <c r="K50" s="412"/>
      <c r="L50" s="412"/>
      <c r="M50" s="131"/>
    </row>
    <row r="51" spans="1:14" ht="15" customHeight="1" x14ac:dyDescent="0.2">
      <c r="A51" s="132">
        <v>1</v>
      </c>
      <c r="B51" s="292" t="e">
        <f>VLOOKUP($N51,УЧАСТНИКИ!$A$1:$K$716,3,FALSE)</f>
        <v>#N/A</v>
      </c>
      <c r="C51" s="135">
        <f t="shared" si="2"/>
        <v>0</v>
      </c>
      <c r="D51" s="135" t="e">
        <f>VLOOKUP($N51,УЧАСТНИКИ!$A$1:$K$716,4,FALSE)</f>
        <v>#N/A</v>
      </c>
      <c r="E51" s="135" t="e">
        <f>VLOOKUP($N51,УЧАСТНИКИ!$A$1:$K$716,8,FALSE)</f>
        <v>#N/A</v>
      </c>
      <c r="F51" s="235" t="e">
        <f>VLOOKUP($N51,УЧАСТНИКИ!$A$1:$K$716,5,FALSE)</f>
        <v>#N/A</v>
      </c>
      <c r="G51" s="235" t="e">
        <f>VLOOKUP($N51,УЧАСТНИКИ!#REF!,7,FALSE)</f>
        <v>#REF!</v>
      </c>
      <c r="H51" s="235" t="e">
        <f>VLOOKUP($N51,УЧАСТНИКИ!$A$1:$K$716,11,FALSE)</f>
        <v>#N/A</v>
      </c>
      <c r="I51" s="180"/>
      <c r="J51" s="137"/>
      <c r="K51" s="137"/>
      <c r="L51" s="137"/>
      <c r="M51" s="300" t="e">
        <f>VLOOKUP($N51,УЧАСТНИКИ!$A$1:$K$716,10,FALSE)</f>
        <v>#N/A</v>
      </c>
      <c r="N51" s="196"/>
    </row>
    <row r="52" spans="1:14" ht="15" customHeight="1" x14ac:dyDescent="0.2">
      <c r="A52" s="132">
        <v>2</v>
      </c>
      <c r="B52" s="292" t="e">
        <f>VLOOKUP($N52,УЧАСТНИКИ!$A$1:$K$716,3,FALSE)</f>
        <v>#N/A</v>
      </c>
      <c r="C52" s="135">
        <f t="shared" si="2"/>
        <v>0</v>
      </c>
      <c r="D52" s="135" t="e">
        <f>VLOOKUP($N52,УЧАСТНИКИ!$A$1:$K$716,4,FALSE)</f>
        <v>#N/A</v>
      </c>
      <c r="E52" s="135" t="e">
        <f>VLOOKUP($N52,УЧАСТНИКИ!$A$1:$K$716,8,FALSE)</f>
        <v>#N/A</v>
      </c>
      <c r="F52" s="235" t="e">
        <f>VLOOKUP($N52,УЧАСТНИКИ!$A$1:$K$716,5,FALSE)</f>
        <v>#N/A</v>
      </c>
      <c r="G52" s="235" t="e">
        <f>VLOOKUP($N52,УЧАСТНИКИ!#REF!,7,FALSE)</f>
        <v>#REF!</v>
      </c>
      <c r="H52" s="235" t="e">
        <f>VLOOKUP($N52,УЧАСТНИКИ!$A$1:$K$716,11,FALSE)</f>
        <v>#N/A</v>
      </c>
      <c r="I52" s="180"/>
      <c r="J52" s="137"/>
      <c r="K52" s="137"/>
      <c r="L52" s="137"/>
      <c r="M52" s="300" t="e">
        <f>VLOOKUP($N52,УЧАСТНИКИ!$A$1:$K$716,10,FALSE)</f>
        <v>#N/A</v>
      </c>
      <c r="N52" s="196"/>
    </row>
    <row r="53" spans="1:14" ht="15" customHeight="1" x14ac:dyDescent="0.2">
      <c r="A53" s="132">
        <v>3</v>
      </c>
      <c r="B53" s="292" t="e">
        <f>VLOOKUP($N53,УЧАСТНИКИ!$A$1:$K$716,3,FALSE)</f>
        <v>#N/A</v>
      </c>
      <c r="C53" s="135">
        <f t="shared" si="2"/>
        <v>0</v>
      </c>
      <c r="D53" s="135" t="e">
        <f>VLOOKUP($N53,УЧАСТНИКИ!$A$1:$K$716,4,FALSE)</f>
        <v>#N/A</v>
      </c>
      <c r="E53" s="135" t="e">
        <f>VLOOKUP($N53,УЧАСТНИКИ!$A$1:$K$716,8,FALSE)</f>
        <v>#N/A</v>
      </c>
      <c r="F53" s="235" t="e">
        <f>VLOOKUP($N53,УЧАСТНИКИ!$A$1:$K$716,5,FALSE)</f>
        <v>#N/A</v>
      </c>
      <c r="G53" s="235" t="e">
        <f>VLOOKUP($N53,УЧАСТНИКИ!#REF!,7,FALSE)</f>
        <v>#REF!</v>
      </c>
      <c r="H53" s="235" t="e">
        <f>VLOOKUP($N53,УЧАСТНИКИ!$A$1:$K$716,11,FALSE)</f>
        <v>#N/A</v>
      </c>
      <c r="I53" s="180"/>
      <c r="J53" s="137"/>
      <c r="K53" s="137"/>
      <c r="L53" s="137"/>
      <c r="M53" s="300" t="e">
        <f>VLOOKUP($N53,УЧАСТНИКИ!$A$1:$K$716,10,FALSE)</f>
        <v>#N/A</v>
      </c>
      <c r="N53" s="196"/>
    </row>
    <row r="54" spans="1:14" ht="15" customHeight="1" x14ac:dyDescent="0.2">
      <c r="A54" s="132">
        <v>4</v>
      </c>
      <c r="B54" s="292" t="e">
        <f>VLOOKUP($N54,УЧАСТНИКИ!$A$1:$K$716,3,FALSE)</f>
        <v>#N/A</v>
      </c>
      <c r="C54" s="135">
        <f t="shared" si="2"/>
        <v>0</v>
      </c>
      <c r="D54" s="135" t="e">
        <f>VLOOKUP($N54,УЧАСТНИКИ!$A$1:$K$716,4,FALSE)</f>
        <v>#N/A</v>
      </c>
      <c r="E54" s="135" t="e">
        <f>VLOOKUP($N54,УЧАСТНИКИ!$A$1:$K$716,8,FALSE)</f>
        <v>#N/A</v>
      </c>
      <c r="F54" s="235" t="e">
        <f>VLOOKUP($N54,УЧАСТНИКИ!$A$1:$K$716,5,FALSE)</f>
        <v>#N/A</v>
      </c>
      <c r="G54" s="235" t="e">
        <f>VLOOKUP($N54,УЧАСТНИКИ!#REF!,7,FALSE)</f>
        <v>#REF!</v>
      </c>
      <c r="H54" s="235" t="e">
        <f>VLOOKUP($N54,УЧАСТНИКИ!$A$1:$K$716,11,FALSE)</f>
        <v>#N/A</v>
      </c>
      <c r="I54" s="180"/>
      <c r="J54" s="137"/>
      <c r="K54" s="137"/>
      <c r="L54" s="137"/>
      <c r="M54" s="300" t="e">
        <f>VLOOKUP($N54,УЧАСТНИКИ!$A$1:$K$716,10,FALSE)</f>
        <v>#N/A</v>
      </c>
      <c r="N54" s="196"/>
    </row>
    <row r="55" spans="1:14" ht="15" customHeight="1" x14ac:dyDescent="0.2">
      <c r="A55" s="132">
        <v>5</v>
      </c>
      <c r="B55" s="292" t="e">
        <f>VLOOKUP($N55,УЧАСТНИКИ!$A$1:$K$716,3,FALSE)</f>
        <v>#N/A</v>
      </c>
      <c r="C55" s="135">
        <f t="shared" si="2"/>
        <v>0</v>
      </c>
      <c r="D55" s="135" t="e">
        <f>VLOOKUP($N55,УЧАСТНИКИ!$A$1:$K$716,4,FALSE)</f>
        <v>#N/A</v>
      </c>
      <c r="E55" s="135" t="e">
        <f>VLOOKUP($N55,УЧАСТНИКИ!$A$1:$K$716,8,FALSE)</f>
        <v>#N/A</v>
      </c>
      <c r="F55" s="235" t="e">
        <f>VLOOKUP($N55,УЧАСТНИКИ!$A$1:$K$716,5,FALSE)</f>
        <v>#N/A</v>
      </c>
      <c r="G55" s="235" t="e">
        <f>VLOOKUP($N55,УЧАСТНИКИ!#REF!,7,FALSE)</f>
        <v>#REF!</v>
      </c>
      <c r="H55" s="235" t="e">
        <f>VLOOKUP($N55,УЧАСТНИКИ!$A$1:$K$716,11,FALSE)</f>
        <v>#N/A</v>
      </c>
      <c r="I55" s="180"/>
      <c r="J55" s="137"/>
      <c r="K55" s="137"/>
      <c r="L55" s="137"/>
      <c r="M55" s="300" t="e">
        <f>VLOOKUP($N55,УЧАСТНИКИ!$A$1:$K$716,10,FALSE)</f>
        <v>#N/A</v>
      </c>
      <c r="N55" s="196"/>
    </row>
    <row r="56" spans="1:14" ht="15" customHeight="1" x14ac:dyDescent="0.2">
      <c r="A56" s="132">
        <v>6</v>
      </c>
      <c r="B56" s="292" t="e">
        <f>VLOOKUP($N56,УЧАСТНИКИ!$A$1:$K$716,3,FALSE)</f>
        <v>#N/A</v>
      </c>
      <c r="C56" s="135">
        <f t="shared" si="2"/>
        <v>0</v>
      </c>
      <c r="D56" s="135" t="e">
        <f>VLOOKUP($N56,УЧАСТНИКИ!$A$1:$K$716,4,FALSE)</f>
        <v>#N/A</v>
      </c>
      <c r="E56" s="135" t="e">
        <f>VLOOKUP($N56,УЧАСТНИКИ!$A$1:$K$716,8,FALSE)</f>
        <v>#N/A</v>
      </c>
      <c r="F56" s="235" t="e">
        <f>VLOOKUP($N56,УЧАСТНИКИ!$A$1:$K$716,5,FALSE)</f>
        <v>#N/A</v>
      </c>
      <c r="G56" s="235" t="e">
        <f>VLOOKUP($N56,УЧАСТНИКИ!#REF!,7,FALSE)</f>
        <v>#REF!</v>
      </c>
      <c r="H56" s="235" t="e">
        <f>VLOOKUP($N56,УЧАСТНИКИ!$A$1:$K$716,11,FALSE)</f>
        <v>#N/A</v>
      </c>
      <c r="I56" s="180"/>
      <c r="J56" s="137"/>
      <c r="K56" s="137"/>
      <c r="L56" s="137"/>
      <c r="M56" s="300" t="e">
        <f>VLOOKUP($N56,УЧАСТНИКИ!$A$1:$K$716,10,FALSE)</f>
        <v>#N/A</v>
      </c>
      <c r="N56" s="196"/>
    </row>
    <row r="57" spans="1:14" ht="15" customHeight="1" x14ac:dyDescent="0.2">
      <c r="A57" s="132">
        <v>7</v>
      </c>
      <c r="B57" s="292" t="e">
        <f>VLOOKUP($N57,УЧАСТНИКИ!$A$1:$K$716,3,FALSE)</f>
        <v>#N/A</v>
      </c>
      <c r="C57" s="135">
        <f t="shared" si="2"/>
        <v>0</v>
      </c>
      <c r="D57" s="135" t="e">
        <f>VLOOKUP($N57,УЧАСТНИКИ!$A$1:$K$716,4,FALSE)</f>
        <v>#N/A</v>
      </c>
      <c r="E57" s="135" t="e">
        <f>VLOOKUP($N57,УЧАСТНИКИ!$A$1:$K$716,8,FALSE)</f>
        <v>#N/A</v>
      </c>
      <c r="F57" s="235" t="e">
        <f>VLOOKUP($N57,УЧАСТНИКИ!$A$1:$K$716,5,FALSE)</f>
        <v>#N/A</v>
      </c>
      <c r="G57" s="235" t="e">
        <f>VLOOKUP($N57,УЧАСТНИКИ!#REF!,7,FALSE)</f>
        <v>#REF!</v>
      </c>
      <c r="H57" s="235" t="e">
        <f>VLOOKUP($N57,УЧАСТНИКИ!$A$1:$K$716,11,FALSE)</f>
        <v>#N/A</v>
      </c>
      <c r="I57" s="180"/>
      <c r="J57" s="137"/>
      <c r="K57" s="137"/>
      <c r="L57" s="137"/>
      <c r="M57" s="300" t="e">
        <f>VLOOKUP($N57,УЧАСТНИКИ!$A$1:$K$716,10,FALSE)</f>
        <v>#N/A</v>
      </c>
      <c r="N57" s="196"/>
    </row>
    <row r="58" spans="1:14" ht="15" customHeight="1" x14ac:dyDescent="0.2">
      <c r="A58" s="132">
        <v>8</v>
      </c>
      <c r="B58" s="292" t="e">
        <f>VLOOKUP($N58,УЧАСТНИКИ!$A$1:$K$716,3,FALSE)</f>
        <v>#N/A</v>
      </c>
      <c r="C58" s="135">
        <f t="shared" si="2"/>
        <v>0</v>
      </c>
      <c r="D58" s="135" t="e">
        <f>VLOOKUP($N58,УЧАСТНИКИ!$A$1:$K$716,4,FALSE)</f>
        <v>#N/A</v>
      </c>
      <c r="E58" s="135" t="e">
        <f>VLOOKUP($N58,УЧАСТНИКИ!$A$1:$K$716,8,FALSE)</f>
        <v>#N/A</v>
      </c>
      <c r="F58" s="235" t="e">
        <f>VLOOKUP($N58,УЧАСТНИКИ!$A$1:$K$716,5,FALSE)</f>
        <v>#N/A</v>
      </c>
      <c r="G58" s="235" t="e">
        <f>VLOOKUP($N58,УЧАСТНИКИ!#REF!,7,FALSE)</f>
        <v>#REF!</v>
      </c>
      <c r="H58" s="235" t="e">
        <f>VLOOKUP($N58,УЧАСТНИКИ!$A$1:$K$716,11,FALSE)</f>
        <v>#N/A</v>
      </c>
      <c r="I58" s="180"/>
      <c r="J58" s="137"/>
      <c r="K58" s="137"/>
      <c r="L58" s="137"/>
      <c r="M58" s="300" t="e">
        <f>VLOOKUP($N58,УЧАСТНИКИ!$A$1:$K$716,10,FALSE)</f>
        <v>#N/A</v>
      </c>
      <c r="N58" s="196"/>
    </row>
    <row r="59" spans="1:14" ht="15" customHeight="1" x14ac:dyDescent="0.2">
      <c r="A59" s="132">
        <v>9</v>
      </c>
      <c r="B59" s="292" t="e">
        <f>VLOOKUP($N59,УЧАСТНИКИ!$A$1:$K$716,3,FALSE)</f>
        <v>#N/A</v>
      </c>
      <c r="C59" s="135">
        <f t="shared" si="2"/>
        <v>0</v>
      </c>
      <c r="D59" s="135" t="e">
        <f>VLOOKUP($N59,УЧАСТНИКИ!$A$1:$K$716,4,FALSE)</f>
        <v>#N/A</v>
      </c>
      <c r="E59" s="135" t="e">
        <f>VLOOKUP($N59,УЧАСТНИКИ!$A$1:$K$716,8,FALSE)</f>
        <v>#N/A</v>
      </c>
      <c r="F59" s="235" t="e">
        <f>VLOOKUP($N59,УЧАСТНИКИ!$A$1:$K$716,5,FALSE)</f>
        <v>#N/A</v>
      </c>
      <c r="G59" s="235" t="e">
        <f>VLOOKUP($N59,УЧАСТНИКИ!#REF!,7,FALSE)</f>
        <v>#REF!</v>
      </c>
      <c r="H59" s="235" t="e">
        <f>VLOOKUP($N59,УЧАСТНИКИ!$A$1:$K$716,11,FALSE)</f>
        <v>#N/A</v>
      </c>
      <c r="I59" s="180"/>
      <c r="J59" s="137"/>
      <c r="K59" s="137"/>
      <c r="L59" s="137"/>
      <c r="M59" s="300" t="e">
        <f>VLOOKUP($N59,УЧАСТНИКИ!$A$1:$K$716,10,FALSE)</f>
        <v>#N/A</v>
      </c>
      <c r="N59" s="196"/>
    </row>
    <row r="60" spans="1:14" ht="15" customHeight="1" x14ac:dyDescent="0.2">
      <c r="A60" s="132">
        <v>10</v>
      </c>
      <c r="B60" s="292" t="e">
        <f>VLOOKUP($N60,УЧАСТНИКИ!$A$1:$K$716,3,FALSE)</f>
        <v>#N/A</v>
      </c>
      <c r="C60" s="135">
        <f t="shared" si="2"/>
        <v>0</v>
      </c>
      <c r="D60" s="135" t="e">
        <f>VLOOKUP($N60,УЧАСТНИКИ!$A$1:$K$716,4,FALSE)</f>
        <v>#N/A</v>
      </c>
      <c r="E60" s="135" t="e">
        <f>VLOOKUP($N60,УЧАСТНИКИ!$A$1:$K$716,8,FALSE)</f>
        <v>#N/A</v>
      </c>
      <c r="F60" s="235" t="e">
        <f>VLOOKUP($N60,УЧАСТНИКИ!$A$1:$K$716,5,FALSE)</f>
        <v>#N/A</v>
      </c>
      <c r="G60" s="235" t="e">
        <f>VLOOKUP($N60,УЧАСТНИКИ!#REF!,7,FALSE)</f>
        <v>#REF!</v>
      </c>
      <c r="H60" s="235" t="e">
        <f>VLOOKUP($N60,УЧАСТНИКИ!$A$1:$K$716,11,FALSE)</f>
        <v>#N/A</v>
      </c>
      <c r="I60" s="180"/>
      <c r="J60" s="137"/>
      <c r="K60" s="137"/>
      <c r="L60" s="137"/>
      <c r="M60" s="300" t="e">
        <f>VLOOKUP($N60,УЧАСТНИКИ!$A$1:$K$716,10,FALSE)</f>
        <v>#N/A</v>
      </c>
      <c r="N60" s="196"/>
    </row>
    <row r="61" spans="1:14" ht="15" customHeight="1" x14ac:dyDescent="0.2">
      <c r="A61" s="132">
        <v>11</v>
      </c>
      <c r="B61" s="292" t="e">
        <f>VLOOKUP($N61,УЧАСТНИКИ!$A$1:$K$716,3,FALSE)</f>
        <v>#N/A</v>
      </c>
      <c r="C61" s="135">
        <f t="shared" si="2"/>
        <v>0</v>
      </c>
      <c r="D61" s="135" t="e">
        <f>VLOOKUP($N61,УЧАСТНИКИ!$A$1:$K$716,4,FALSE)</f>
        <v>#N/A</v>
      </c>
      <c r="E61" s="135" t="e">
        <f>VLOOKUP($N61,УЧАСТНИКИ!$A$1:$K$716,8,FALSE)</f>
        <v>#N/A</v>
      </c>
      <c r="F61" s="235" t="e">
        <f>VLOOKUP($N61,УЧАСТНИКИ!$A$1:$K$716,5,FALSE)</f>
        <v>#N/A</v>
      </c>
      <c r="G61" s="235" t="e">
        <f>VLOOKUP($N61,УЧАСТНИКИ!#REF!,7,FALSE)</f>
        <v>#REF!</v>
      </c>
      <c r="H61" s="235" t="e">
        <f>VLOOKUP($N61,УЧАСТНИКИ!$A$1:$K$716,11,FALSE)</f>
        <v>#N/A</v>
      </c>
      <c r="I61" s="180"/>
      <c r="J61" s="137"/>
      <c r="K61" s="137"/>
      <c r="L61" s="137"/>
      <c r="M61" s="300" t="e">
        <f>VLOOKUP($N61,УЧАСТНИКИ!$A$1:$K$716,10,FALSE)</f>
        <v>#N/A</v>
      </c>
      <c r="N61" s="196"/>
    </row>
    <row r="62" spans="1:14" ht="15" customHeight="1" x14ac:dyDescent="0.2">
      <c r="A62" s="132">
        <v>12</v>
      </c>
      <c r="B62" s="292" t="e">
        <f>VLOOKUP($N62,УЧАСТНИКИ!$A$1:$K$716,3,FALSE)</f>
        <v>#N/A</v>
      </c>
      <c r="C62" s="135">
        <f t="shared" si="2"/>
        <v>0</v>
      </c>
      <c r="D62" s="135" t="e">
        <f>VLOOKUP($N62,УЧАСТНИКИ!$A$1:$K$716,4,FALSE)</f>
        <v>#N/A</v>
      </c>
      <c r="E62" s="135" t="e">
        <f>VLOOKUP($N62,УЧАСТНИКИ!$A$1:$K$716,8,FALSE)</f>
        <v>#N/A</v>
      </c>
      <c r="F62" s="235" t="e">
        <f>VLOOKUP($N62,УЧАСТНИКИ!$A$1:$K$716,5,FALSE)</f>
        <v>#N/A</v>
      </c>
      <c r="G62" s="235" t="e">
        <f>VLOOKUP($N62,УЧАСТНИКИ!#REF!,7,FALSE)</f>
        <v>#REF!</v>
      </c>
      <c r="H62" s="235" t="e">
        <f>VLOOKUP($N62,УЧАСТНИКИ!$A$1:$K$716,11,FALSE)</f>
        <v>#N/A</v>
      </c>
      <c r="I62" s="180"/>
      <c r="J62" s="137"/>
      <c r="K62" s="137"/>
      <c r="L62" s="137"/>
      <c r="M62" s="300" t="e">
        <f>VLOOKUP($N62,УЧАСТНИКИ!$A$1:$K$716,10,FALSE)</f>
        <v>#N/A</v>
      </c>
      <c r="N62" s="196"/>
    </row>
    <row r="63" spans="1:14" ht="15" customHeight="1" x14ac:dyDescent="0.2">
      <c r="A63" s="132">
        <v>13</v>
      </c>
      <c r="B63" s="292" t="e">
        <f>VLOOKUP($N63,УЧАСТНИКИ!$A$1:$K$716,3,FALSE)</f>
        <v>#N/A</v>
      </c>
      <c r="C63" s="135">
        <f t="shared" si="2"/>
        <v>0</v>
      </c>
      <c r="D63" s="135" t="e">
        <f>VLOOKUP($N63,УЧАСТНИКИ!$A$1:$K$716,4,FALSE)</f>
        <v>#N/A</v>
      </c>
      <c r="E63" s="135" t="e">
        <f>VLOOKUP($N63,УЧАСТНИКИ!$A$1:$K$716,8,FALSE)</f>
        <v>#N/A</v>
      </c>
      <c r="F63" s="235" t="e">
        <f>VLOOKUP($N63,УЧАСТНИКИ!$A$1:$K$716,5,FALSE)</f>
        <v>#N/A</v>
      </c>
      <c r="G63" s="235" t="e">
        <f>VLOOKUP($N63,УЧАСТНИКИ!#REF!,7,FALSE)</f>
        <v>#REF!</v>
      </c>
      <c r="H63" s="235" t="e">
        <f>VLOOKUP($N63,УЧАСТНИКИ!$A$1:$K$716,11,FALSE)</f>
        <v>#N/A</v>
      </c>
      <c r="I63" s="180"/>
      <c r="J63" s="137"/>
      <c r="K63" s="137"/>
      <c r="L63" s="137"/>
      <c r="M63" s="300" t="e">
        <f>VLOOKUP($N63,УЧАСТНИКИ!$A$1:$K$716,10,FALSE)</f>
        <v>#N/A</v>
      </c>
      <c r="N63" s="196"/>
    </row>
    <row r="64" spans="1:14" ht="15" customHeight="1" x14ac:dyDescent="0.2">
      <c r="A64" s="132">
        <v>14</v>
      </c>
      <c r="B64" s="292" t="e">
        <f>VLOOKUP($N64,УЧАСТНИКИ!$A$1:$K$716,3,FALSE)</f>
        <v>#N/A</v>
      </c>
      <c r="C64" s="135">
        <f t="shared" si="2"/>
        <v>0</v>
      </c>
      <c r="D64" s="135" t="e">
        <f>VLOOKUP($N64,УЧАСТНИКИ!$A$1:$K$716,4,FALSE)</f>
        <v>#N/A</v>
      </c>
      <c r="E64" s="135" t="e">
        <f>VLOOKUP($N64,УЧАСТНИКИ!$A$1:$K$716,8,FALSE)</f>
        <v>#N/A</v>
      </c>
      <c r="F64" s="235" t="e">
        <f>VLOOKUP($N64,УЧАСТНИКИ!$A$1:$K$716,5,FALSE)</f>
        <v>#N/A</v>
      </c>
      <c r="G64" s="235" t="e">
        <f>VLOOKUP($N64,УЧАСТНИКИ!#REF!,7,FALSE)</f>
        <v>#REF!</v>
      </c>
      <c r="H64" s="235" t="e">
        <f>VLOOKUP($N64,УЧАСТНИКИ!$A$1:$K$716,11,FALSE)</f>
        <v>#N/A</v>
      </c>
      <c r="I64" s="180"/>
      <c r="J64" s="137"/>
      <c r="K64" s="137"/>
      <c r="L64" s="137"/>
      <c r="M64" s="300" t="e">
        <f>VLOOKUP($N64,УЧАСТНИКИ!$A$1:$K$716,10,FALSE)</f>
        <v>#N/A</v>
      </c>
      <c r="N64" s="196"/>
    </row>
    <row r="65" spans="1:14" ht="15" customHeight="1" x14ac:dyDescent="0.2">
      <c r="A65" s="132">
        <v>15</v>
      </c>
      <c r="B65" s="292" t="e">
        <f>VLOOKUP($N65,УЧАСТНИКИ!$A$1:$K$716,3,FALSE)</f>
        <v>#N/A</v>
      </c>
      <c r="C65" s="135">
        <f t="shared" si="2"/>
        <v>0</v>
      </c>
      <c r="D65" s="135" t="e">
        <f>VLOOKUP($N65,УЧАСТНИКИ!$A$1:$K$716,4,FALSE)</f>
        <v>#N/A</v>
      </c>
      <c r="E65" s="135" t="e">
        <f>VLOOKUP($N65,УЧАСТНИКИ!$A$1:$K$716,8,FALSE)</f>
        <v>#N/A</v>
      </c>
      <c r="F65" s="235" t="e">
        <f>VLOOKUP($N65,УЧАСТНИКИ!$A$1:$K$716,5,FALSE)</f>
        <v>#N/A</v>
      </c>
      <c r="G65" s="235" t="e">
        <f>VLOOKUP($N65,УЧАСТНИКИ!#REF!,7,FALSE)</f>
        <v>#REF!</v>
      </c>
      <c r="H65" s="235" t="e">
        <f>VLOOKUP($N65,УЧАСТНИКИ!$A$1:$K$716,11,FALSE)</f>
        <v>#N/A</v>
      </c>
      <c r="I65" s="180"/>
      <c r="J65" s="137"/>
      <c r="K65" s="137"/>
      <c r="L65" s="137"/>
      <c r="M65" s="300" t="e">
        <f>VLOOKUP($N65,УЧАСТНИКИ!$A$1:$K$716,10,FALSE)</f>
        <v>#N/A</v>
      </c>
      <c r="N65" s="196"/>
    </row>
    <row r="66" spans="1:14" ht="15" customHeight="1" x14ac:dyDescent="0.2">
      <c r="A66" s="132">
        <v>16</v>
      </c>
      <c r="B66" s="292" t="e">
        <f>VLOOKUP($N66,УЧАСТНИКИ!$A$1:$K$716,3,FALSE)</f>
        <v>#N/A</v>
      </c>
      <c r="C66" s="135">
        <f t="shared" si="2"/>
        <v>0</v>
      </c>
      <c r="D66" s="135" t="e">
        <f>VLOOKUP($N66,УЧАСТНИКИ!$A$1:$K$716,4,FALSE)</f>
        <v>#N/A</v>
      </c>
      <c r="E66" s="135" t="e">
        <f>VLOOKUP($N66,УЧАСТНИКИ!$A$1:$K$716,8,FALSE)</f>
        <v>#N/A</v>
      </c>
      <c r="F66" s="235" t="e">
        <f>VLOOKUP($N66,УЧАСТНИКИ!$A$1:$K$716,5,FALSE)</f>
        <v>#N/A</v>
      </c>
      <c r="G66" s="235" t="e">
        <f>VLOOKUP($N66,УЧАСТНИКИ!#REF!,7,FALSE)</f>
        <v>#REF!</v>
      </c>
      <c r="H66" s="235" t="e">
        <f>VLOOKUP($N66,УЧАСТНИКИ!$A$1:$K$716,11,FALSE)</f>
        <v>#N/A</v>
      </c>
      <c r="I66" s="180"/>
      <c r="J66" s="137"/>
      <c r="K66" s="137"/>
      <c r="L66" s="137"/>
      <c r="M66" s="300" t="e">
        <f>VLOOKUP($N66,УЧАСТНИКИ!$A$1:$K$716,10,FALSE)</f>
        <v>#N/A</v>
      </c>
      <c r="N66" s="196"/>
    </row>
    <row r="67" spans="1:14" ht="15" customHeight="1" x14ac:dyDescent="0.2">
      <c r="A67" s="132">
        <v>17</v>
      </c>
      <c r="B67" s="292" t="e">
        <f>VLOOKUP($N67,УЧАСТНИКИ!$A$1:$K$716,3,FALSE)</f>
        <v>#N/A</v>
      </c>
      <c r="C67" s="135">
        <f t="shared" si="2"/>
        <v>0</v>
      </c>
      <c r="D67" s="135" t="e">
        <f>VLOOKUP($N67,УЧАСТНИКИ!$A$1:$K$716,4,FALSE)</f>
        <v>#N/A</v>
      </c>
      <c r="E67" s="135" t="e">
        <f>VLOOKUP($N67,УЧАСТНИКИ!$A$1:$K$716,8,FALSE)</f>
        <v>#N/A</v>
      </c>
      <c r="F67" s="235" t="e">
        <f>VLOOKUP($N67,УЧАСТНИКИ!$A$1:$K$716,5,FALSE)</f>
        <v>#N/A</v>
      </c>
      <c r="G67" s="235" t="e">
        <f>VLOOKUP($N67,УЧАСТНИКИ!#REF!,7,FALSE)</f>
        <v>#REF!</v>
      </c>
      <c r="H67" s="235" t="e">
        <f>VLOOKUP($N67,УЧАСТНИКИ!$A$1:$K$716,11,FALSE)</f>
        <v>#N/A</v>
      </c>
      <c r="I67" s="180"/>
      <c r="J67" s="137"/>
      <c r="K67" s="137"/>
      <c r="L67" s="137"/>
      <c r="M67" s="300" t="e">
        <f>VLOOKUP($N67,УЧАСТНИКИ!$A$1:$K$716,10,FALSE)</f>
        <v>#N/A</v>
      </c>
      <c r="N67" s="196"/>
    </row>
    <row r="68" spans="1:14" ht="15" customHeight="1" x14ac:dyDescent="0.2">
      <c r="A68" s="132">
        <v>18</v>
      </c>
      <c r="B68" s="292" t="e">
        <f>VLOOKUP($N68,УЧАСТНИКИ!$A$1:$K$716,3,FALSE)</f>
        <v>#N/A</v>
      </c>
      <c r="C68" s="135">
        <f>N68</f>
        <v>0</v>
      </c>
      <c r="D68" s="135" t="e">
        <f>VLOOKUP($N68,УЧАСТНИКИ!$A$1:$K$716,4,FALSE)</f>
        <v>#N/A</v>
      </c>
      <c r="E68" s="135" t="e">
        <f>VLOOKUP($N68,УЧАСТНИКИ!$A$1:$K$716,8,FALSE)</f>
        <v>#N/A</v>
      </c>
      <c r="F68" s="235" t="e">
        <f>VLOOKUP($N68,УЧАСТНИКИ!$A$1:$K$716,5,FALSE)</f>
        <v>#N/A</v>
      </c>
      <c r="G68" s="235" t="e">
        <f>VLOOKUP($N68,УЧАСТНИКИ!#REF!,7,FALSE)</f>
        <v>#REF!</v>
      </c>
      <c r="H68" s="235" t="e">
        <f>VLOOKUP($N68,УЧАСТНИКИ!$A$1:$K$716,11,FALSE)</f>
        <v>#N/A</v>
      </c>
      <c r="I68" s="180"/>
      <c r="J68" s="137"/>
      <c r="K68" s="137"/>
      <c r="L68" s="137"/>
      <c r="M68" s="300" t="e">
        <f>VLOOKUP($N68,УЧАСТНИКИ!$A$1:$K$716,10,FALSE)</f>
        <v>#N/A</v>
      </c>
      <c r="N68" s="192"/>
    </row>
    <row r="69" spans="1:14" ht="15" customHeight="1" x14ac:dyDescent="0.2">
      <c r="A69" s="132">
        <v>19</v>
      </c>
      <c r="B69" s="292" t="e">
        <f>VLOOKUP($N69,УЧАСТНИКИ!$A$1:$K$716,3,FALSE)</f>
        <v>#N/A</v>
      </c>
      <c r="C69" s="135">
        <f t="shared" si="2"/>
        <v>0</v>
      </c>
      <c r="D69" s="135" t="e">
        <f>VLOOKUP($N69,УЧАСТНИКИ!$A$1:$K$716,4,FALSE)</f>
        <v>#N/A</v>
      </c>
      <c r="E69" s="135" t="e">
        <f>VLOOKUP($N69,УЧАСТНИКИ!$A$1:$K$716,8,FALSE)</f>
        <v>#N/A</v>
      </c>
      <c r="F69" s="235" t="e">
        <f>VLOOKUP($N69,УЧАСТНИКИ!$A$1:$K$716,5,FALSE)</f>
        <v>#N/A</v>
      </c>
      <c r="G69" s="235" t="e">
        <f>VLOOKUP($N69,УЧАСТНИКИ!#REF!,7,FALSE)</f>
        <v>#REF!</v>
      </c>
      <c r="H69" s="235" t="e">
        <f>VLOOKUP($N69,УЧАСТНИКИ!$A$1:$K$716,11,FALSE)</f>
        <v>#N/A</v>
      </c>
      <c r="I69" s="180"/>
      <c r="J69" s="137"/>
      <c r="K69" s="137"/>
      <c r="L69" s="137"/>
      <c r="M69" s="300" t="e">
        <f>VLOOKUP($N69,УЧАСТНИКИ!$A$1:$K$716,10,FALSE)</f>
        <v>#N/A</v>
      </c>
      <c r="N69" s="196"/>
    </row>
    <row r="70" spans="1:14" ht="15" customHeight="1" x14ac:dyDescent="0.2">
      <c r="A70" s="132">
        <v>20</v>
      </c>
      <c r="B70" s="292" t="e">
        <f>VLOOKUP($N70,УЧАСТНИКИ!$A$1:$K$716,3,FALSE)</f>
        <v>#N/A</v>
      </c>
      <c r="C70" s="135">
        <f t="shared" si="2"/>
        <v>0</v>
      </c>
      <c r="D70" s="135" t="e">
        <f>VLOOKUP($N70,УЧАСТНИКИ!$A$1:$K$716,4,FALSE)</f>
        <v>#N/A</v>
      </c>
      <c r="E70" s="135" t="e">
        <f>VLOOKUP($N70,УЧАСТНИКИ!$A$1:$K$716,8,FALSE)</f>
        <v>#N/A</v>
      </c>
      <c r="F70" s="235" t="e">
        <f>VLOOKUP($N70,УЧАСТНИКИ!$A$1:$K$716,5,FALSE)</f>
        <v>#N/A</v>
      </c>
      <c r="G70" s="235" t="e">
        <f>VLOOKUP($N70,УЧАСТНИКИ!#REF!,7,FALSE)</f>
        <v>#REF!</v>
      </c>
      <c r="H70" s="235" t="e">
        <f>VLOOKUP($N70,УЧАСТНИКИ!$A$1:$K$716,11,FALSE)</f>
        <v>#N/A</v>
      </c>
      <c r="I70" s="180"/>
      <c r="J70" s="137"/>
      <c r="K70" s="137"/>
      <c r="L70" s="137"/>
      <c r="M70" s="300" t="e">
        <f>VLOOKUP($N70,УЧАСТНИКИ!$A$1:$K$716,10,FALSE)</f>
        <v>#N/A</v>
      </c>
      <c r="N70" s="196"/>
    </row>
    <row r="71" spans="1:14" ht="15" customHeight="1" x14ac:dyDescent="0.2">
      <c r="A71" s="132">
        <v>21</v>
      </c>
      <c r="B71" s="292" t="e">
        <f>VLOOKUP($N71,УЧАСТНИКИ!$A$1:$K$716,3,FALSE)</f>
        <v>#N/A</v>
      </c>
      <c r="C71" s="135">
        <f t="shared" si="2"/>
        <v>0</v>
      </c>
      <c r="D71" s="135" t="e">
        <f>VLOOKUP($N71,УЧАСТНИКИ!$A$1:$K$716,4,FALSE)</f>
        <v>#N/A</v>
      </c>
      <c r="E71" s="135" t="e">
        <f>VLOOKUP($N71,УЧАСТНИКИ!$A$1:$K$716,8,FALSE)</f>
        <v>#N/A</v>
      </c>
      <c r="F71" s="235" t="e">
        <f>VLOOKUP($N71,УЧАСТНИКИ!$A$1:$K$716,5,FALSE)</f>
        <v>#N/A</v>
      </c>
      <c r="G71" s="235" t="e">
        <f>VLOOKUP($N71,УЧАСТНИКИ!#REF!,7,FALSE)</f>
        <v>#REF!</v>
      </c>
      <c r="H71" s="235" t="e">
        <f>VLOOKUP($N71,УЧАСТНИКИ!$A$1:$K$716,11,FALSE)</f>
        <v>#N/A</v>
      </c>
      <c r="I71" s="180"/>
      <c r="J71" s="137"/>
      <c r="K71" s="137"/>
      <c r="L71" s="137"/>
      <c r="M71" s="300" t="e">
        <f>VLOOKUP($N71,УЧАСТНИКИ!$A$1:$K$716,10,FALSE)</f>
        <v>#N/A</v>
      </c>
      <c r="N71" s="196"/>
    </row>
    <row r="72" spans="1:14" ht="15" customHeight="1" x14ac:dyDescent="0.2">
      <c r="A72" s="132">
        <v>22</v>
      </c>
      <c r="B72" s="292" t="e">
        <f>VLOOKUP($N72,УЧАСТНИКИ!$A$1:$K$716,3,FALSE)</f>
        <v>#N/A</v>
      </c>
      <c r="C72" s="135">
        <f t="shared" si="2"/>
        <v>0</v>
      </c>
      <c r="D72" s="135" t="e">
        <f>VLOOKUP($N72,УЧАСТНИКИ!$A$1:$K$716,4,FALSE)</f>
        <v>#N/A</v>
      </c>
      <c r="E72" s="135" t="e">
        <f>VLOOKUP($N72,УЧАСТНИКИ!$A$1:$K$716,8,FALSE)</f>
        <v>#N/A</v>
      </c>
      <c r="F72" s="235" t="e">
        <f>VLOOKUP($N72,УЧАСТНИКИ!$A$1:$K$716,5,FALSE)</f>
        <v>#N/A</v>
      </c>
      <c r="G72" s="235" t="e">
        <f>VLOOKUP($N72,УЧАСТНИКИ!#REF!,7,FALSE)</f>
        <v>#REF!</v>
      </c>
      <c r="H72" s="235" t="e">
        <f>VLOOKUP($N72,УЧАСТНИКИ!$A$1:$K$716,11,FALSE)</f>
        <v>#N/A</v>
      </c>
      <c r="I72" s="180"/>
      <c r="J72" s="137"/>
      <c r="K72" s="137"/>
      <c r="L72" s="137"/>
      <c r="M72" s="300" t="e">
        <f>VLOOKUP($N72,УЧАСТНИКИ!$A$1:$K$716,10,FALSE)</f>
        <v>#N/A</v>
      </c>
      <c r="N72" s="196"/>
    </row>
    <row r="73" spans="1:14" ht="15" customHeight="1" x14ac:dyDescent="0.2">
      <c r="A73" s="132">
        <v>23</v>
      </c>
      <c r="B73" s="292" t="e">
        <f>VLOOKUP($N73,УЧАСТНИКИ!$A$1:$K$716,3,FALSE)</f>
        <v>#N/A</v>
      </c>
      <c r="C73" s="135">
        <f t="shared" si="2"/>
        <v>0</v>
      </c>
      <c r="D73" s="135" t="e">
        <f>VLOOKUP($N73,УЧАСТНИКИ!$A$1:$K$716,4,FALSE)</f>
        <v>#N/A</v>
      </c>
      <c r="E73" s="135" t="e">
        <f>VLOOKUP($N73,УЧАСТНИКИ!$A$1:$K$716,8,FALSE)</f>
        <v>#N/A</v>
      </c>
      <c r="F73" s="235" t="e">
        <f>VLOOKUP($N73,УЧАСТНИКИ!$A$1:$K$716,5,FALSE)</f>
        <v>#N/A</v>
      </c>
      <c r="G73" s="235" t="e">
        <f>VLOOKUP($N73,УЧАСТНИКИ!#REF!,7,FALSE)</f>
        <v>#REF!</v>
      </c>
      <c r="H73" s="235" t="e">
        <f>VLOOKUP($N73,УЧАСТНИКИ!$A$1:$K$716,11,FALSE)</f>
        <v>#N/A</v>
      </c>
      <c r="I73" s="180"/>
      <c r="J73" s="137"/>
      <c r="K73" s="137"/>
      <c r="L73" s="137"/>
      <c r="M73" s="300" t="e">
        <f>VLOOKUP($N73,УЧАСТНИКИ!$A$1:$K$716,10,FALSE)</f>
        <v>#N/A</v>
      </c>
      <c r="N73" s="196"/>
    </row>
    <row r="74" spans="1:14" ht="15" customHeight="1" x14ac:dyDescent="0.2">
      <c r="A74" s="132">
        <v>24</v>
      </c>
      <c r="B74" s="292" t="e">
        <f>VLOOKUP($N74,УЧАСТНИКИ!$A$1:$K$716,3,FALSE)</f>
        <v>#N/A</v>
      </c>
      <c r="C74" s="135">
        <f t="shared" si="2"/>
        <v>0</v>
      </c>
      <c r="D74" s="135" t="e">
        <f>VLOOKUP($N74,УЧАСТНИКИ!$A$1:$K$716,4,FALSE)</f>
        <v>#N/A</v>
      </c>
      <c r="E74" s="135" t="e">
        <f>VLOOKUP($N74,УЧАСТНИКИ!$A$1:$K$716,8,FALSE)</f>
        <v>#N/A</v>
      </c>
      <c r="F74" s="235" t="e">
        <f>VLOOKUP($N74,УЧАСТНИКИ!$A$1:$K$716,5,FALSE)</f>
        <v>#N/A</v>
      </c>
      <c r="G74" s="235" t="e">
        <f>VLOOKUP($N74,УЧАСТНИКИ!#REF!,7,FALSE)</f>
        <v>#REF!</v>
      </c>
      <c r="H74" s="235" t="e">
        <f>VLOOKUP($N74,УЧАСТНИКИ!$A$1:$K$716,11,FALSE)</f>
        <v>#N/A</v>
      </c>
      <c r="I74" s="180"/>
      <c r="J74" s="137"/>
      <c r="K74" s="137"/>
      <c r="L74" s="137"/>
      <c r="M74" s="300" t="e">
        <f>VLOOKUP($N74,УЧАСТНИКИ!$A$1:$K$716,10,FALSE)</f>
        <v>#N/A</v>
      </c>
      <c r="N74" s="196"/>
    </row>
    <row r="75" spans="1:14" ht="15" customHeight="1" x14ac:dyDescent="0.2">
      <c r="A75" s="132">
        <v>25</v>
      </c>
      <c r="B75" s="292" t="e">
        <f>VLOOKUP($N75,УЧАСТНИКИ!$A$1:$K$716,3,FALSE)</f>
        <v>#N/A</v>
      </c>
      <c r="C75" s="135">
        <f t="shared" si="2"/>
        <v>0</v>
      </c>
      <c r="D75" s="135" t="e">
        <f>VLOOKUP($N75,УЧАСТНИКИ!$A$1:$K$716,4,FALSE)</f>
        <v>#N/A</v>
      </c>
      <c r="E75" s="135" t="e">
        <f>VLOOKUP($N75,УЧАСТНИКИ!$A$1:$K$716,8,FALSE)</f>
        <v>#N/A</v>
      </c>
      <c r="F75" s="235" t="e">
        <f>VLOOKUP($N75,УЧАСТНИКИ!$A$1:$K$716,5,FALSE)</f>
        <v>#N/A</v>
      </c>
      <c r="G75" s="235" t="e">
        <f>VLOOKUP($N75,УЧАСТНИКИ!#REF!,7,FALSE)</f>
        <v>#REF!</v>
      </c>
      <c r="H75" s="235" t="e">
        <f>VLOOKUP($N75,УЧАСТНИКИ!$A$1:$K$716,11,FALSE)</f>
        <v>#N/A</v>
      </c>
      <c r="I75" s="180"/>
      <c r="J75" s="137"/>
      <c r="K75" s="137"/>
      <c r="L75" s="137"/>
      <c r="M75" s="300" t="e">
        <f>VLOOKUP($N75,УЧАСТНИКИ!$A$1:$K$716,10,FALSE)</f>
        <v>#N/A</v>
      </c>
      <c r="N75" s="196"/>
    </row>
    <row r="76" spans="1:14" ht="15" customHeight="1" x14ac:dyDescent="0.2">
      <c r="A76" s="132">
        <v>26</v>
      </c>
      <c r="B76" s="292" t="e">
        <f>VLOOKUP($N76,УЧАСТНИКИ!$A$1:$K$716,3,FALSE)</f>
        <v>#N/A</v>
      </c>
      <c r="C76" s="135">
        <f t="shared" si="2"/>
        <v>0</v>
      </c>
      <c r="D76" s="135" t="e">
        <f>VLOOKUP($N76,УЧАСТНИКИ!$A$1:$K$716,4,FALSE)</f>
        <v>#N/A</v>
      </c>
      <c r="E76" s="135" t="e">
        <f>VLOOKUP($N76,УЧАСТНИКИ!$A$1:$K$716,8,FALSE)</f>
        <v>#N/A</v>
      </c>
      <c r="F76" s="235" t="e">
        <f>VLOOKUP($N76,УЧАСТНИКИ!$A$1:$K$716,5,FALSE)</f>
        <v>#N/A</v>
      </c>
      <c r="G76" s="235" t="e">
        <f>VLOOKUP($N76,УЧАСТНИКИ!#REF!,7,FALSE)</f>
        <v>#REF!</v>
      </c>
      <c r="H76" s="235" t="e">
        <f>VLOOKUP($N76,УЧАСТНИКИ!$A$1:$K$716,11,FALSE)</f>
        <v>#N/A</v>
      </c>
      <c r="I76" s="180"/>
      <c r="J76" s="137"/>
      <c r="K76" s="137"/>
      <c r="L76" s="137"/>
      <c r="M76" s="300" t="e">
        <f>VLOOKUP($N76,УЧАСТНИКИ!$A$1:$K$716,10,FALSE)</f>
        <v>#N/A</v>
      </c>
      <c r="N76" s="196"/>
    </row>
    <row r="77" spans="1:14" ht="15" customHeight="1" x14ac:dyDescent="0.2">
      <c r="A77" s="132">
        <v>27</v>
      </c>
      <c r="B77" s="292" t="e">
        <f>VLOOKUP($N77,УЧАСТНИКИ!$A$1:$K$716,3,FALSE)</f>
        <v>#N/A</v>
      </c>
      <c r="C77" s="135">
        <f t="shared" si="2"/>
        <v>0</v>
      </c>
      <c r="D77" s="135" t="e">
        <f>VLOOKUP($N77,УЧАСТНИКИ!$A$1:$K$716,4,FALSE)</f>
        <v>#N/A</v>
      </c>
      <c r="E77" s="135" t="e">
        <f>VLOOKUP($N77,УЧАСТНИКИ!$A$1:$K$716,8,FALSE)</f>
        <v>#N/A</v>
      </c>
      <c r="F77" s="235" t="e">
        <f>VLOOKUP($N77,УЧАСТНИКИ!$A$1:$K$716,5,FALSE)</f>
        <v>#N/A</v>
      </c>
      <c r="G77" s="235" t="e">
        <f>VLOOKUP($N77,УЧАСТНИКИ!#REF!,7,FALSE)</f>
        <v>#REF!</v>
      </c>
      <c r="H77" s="235" t="e">
        <f>VLOOKUP($N77,УЧАСТНИКИ!$A$1:$K$716,11,FALSE)</f>
        <v>#N/A</v>
      </c>
      <c r="I77" s="180"/>
      <c r="J77" s="137"/>
      <c r="K77" s="137"/>
      <c r="L77" s="137"/>
      <c r="M77" s="300" t="e">
        <f>VLOOKUP($N77,УЧАСТНИКИ!$A$1:$K$716,10,FALSE)</f>
        <v>#N/A</v>
      </c>
      <c r="N77" s="196"/>
    </row>
    <row r="78" spans="1:14" ht="15" customHeight="1" x14ac:dyDescent="0.2">
      <c r="A78" s="132">
        <v>28</v>
      </c>
      <c r="B78" s="292" t="e">
        <f>VLOOKUP($N78,УЧАСТНИКИ!$A$1:$K$716,3,FALSE)</f>
        <v>#N/A</v>
      </c>
      <c r="C78" s="135">
        <f t="shared" si="2"/>
        <v>0</v>
      </c>
      <c r="D78" s="135" t="e">
        <f>VLOOKUP($N78,УЧАСТНИКИ!$A$1:$K$716,4,FALSE)</f>
        <v>#N/A</v>
      </c>
      <c r="E78" s="135" t="e">
        <f>VLOOKUP($N78,УЧАСТНИКИ!$A$1:$K$716,8,FALSE)</f>
        <v>#N/A</v>
      </c>
      <c r="F78" s="235" t="e">
        <f>VLOOKUP($N78,УЧАСТНИКИ!$A$1:$K$716,5,FALSE)</f>
        <v>#N/A</v>
      </c>
      <c r="G78" s="235" t="e">
        <f>VLOOKUP($N78,УЧАСТНИКИ!#REF!,7,FALSE)</f>
        <v>#REF!</v>
      </c>
      <c r="H78" s="235" t="e">
        <f>VLOOKUP($N78,УЧАСТНИКИ!$A$1:$K$716,11,FALSE)</f>
        <v>#N/A</v>
      </c>
      <c r="I78" s="180"/>
      <c r="J78" s="137"/>
      <c r="K78" s="137"/>
      <c r="L78" s="137"/>
      <c r="M78" s="300" t="e">
        <f>VLOOKUP($N78,УЧАСТНИКИ!$A$1:$K$716,10,FALSE)</f>
        <v>#N/A</v>
      </c>
      <c r="N78" s="196"/>
    </row>
    <row r="79" spans="1:14" ht="15" customHeight="1" x14ac:dyDescent="0.2">
      <c r="A79" s="132">
        <v>29</v>
      </c>
      <c r="B79" s="292" t="e">
        <f>VLOOKUP($N79,УЧАСТНИКИ!$A$1:$K$716,3,FALSE)</f>
        <v>#N/A</v>
      </c>
      <c r="C79" s="135">
        <f t="shared" si="2"/>
        <v>0</v>
      </c>
      <c r="D79" s="135" t="e">
        <f>VLOOKUP($N79,УЧАСТНИКИ!$A$1:$K$716,4,FALSE)</f>
        <v>#N/A</v>
      </c>
      <c r="E79" s="135" t="e">
        <f>VLOOKUP($N79,УЧАСТНИКИ!$A$1:$K$716,8,FALSE)</f>
        <v>#N/A</v>
      </c>
      <c r="F79" s="235" t="e">
        <f>VLOOKUP($N79,УЧАСТНИКИ!$A$1:$K$716,5,FALSE)</f>
        <v>#N/A</v>
      </c>
      <c r="G79" s="235" t="e">
        <f>VLOOKUP($N79,УЧАСТНИКИ!#REF!,7,FALSE)</f>
        <v>#REF!</v>
      </c>
      <c r="H79" s="235" t="e">
        <f>VLOOKUP($N79,УЧАСТНИКИ!$A$1:$K$716,11,FALSE)</f>
        <v>#N/A</v>
      </c>
      <c r="I79" s="180"/>
      <c r="J79" s="137"/>
      <c r="K79" s="137"/>
      <c r="L79" s="137"/>
      <c r="M79" s="300" t="e">
        <f>VLOOKUP($N79,УЧАСТНИКИ!$A$1:$K$716,10,FALSE)</f>
        <v>#N/A</v>
      </c>
      <c r="N79" s="196"/>
    </row>
    <row r="80" spans="1:14" ht="15" customHeight="1" x14ac:dyDescent="0.2">
      <c r="A80" s="132">
        <v>30</v>
      </c>
      <c r="B80" s="292" t="e">
        <f>VLOOKUP($N80,УЧАСТНИКИ!$A$1:$K$716,3,FALSE)</f>
        <v>#N/A</v>
      </c>
      <c r="C80" s="135">
        <f t="shared" si="2"/>
        <v>0</v>
      </c>
      <c r="D80" s="135" t="e">
        <f>VLOOKUP($N80,УЧАСТНИКИ!$A$1:$K$716,4,FALSE)</f>
        <v>#N/A</v>
      </c>
      <c r="E80" s="135" t="e">
        <f>VLOOKUP($N80,УЧАСТНИКИ!$A$1:$K$716,8,FALSE)</f>
        <v>#N/A</v>
      </c>
      <c r="F80" s="235" t="e">
        <f>VLOOKUP($N80,УЧАСТНИКИ!$A$1:$K$716,5,FALSE)</f>
        <v>#N/A</v>
      </c>
      <c r="G80" s="235" t="e">
        <f>VLOOKUP($N80,УЧАСТНИКИ!#REF!,7,FALSE)</f>
        <v>#REF!</v>
      </c>
      <c r="H80" s="235" t="e">
        <f>VLOOKUP($N80,УЧАСТНИКИ!$A$1:$K$716,11,FALSE)</f>
        <v>#N/A</v>
      </c>
      <c r="I80" s="180"/>
      <c r="J80" s="137"/>
      <c r="K80" s="137"/>
      <c r="L80" s="137"/>
      <c r="M80" s="300" t="e">
        <f>VLOOKUP($N80,УЧАСТНИКИ!$A$1:$K$716,10,FALSE)</f>
        <v>#N/A</v>
      </c>
      <c r="N80" s="196"/>
    </row>
    <row r="81" spans="1:14" ht="15" customHeight="1" x14ac:dyDescent="0.2">
      <c r="A81" s="132">
        <v>31</v>
      </c>
      <c r="B81" s="292" t="e">
        <f>VLOOKUP($N81,УЧАСТНИКИ!$A$1:$K$716,3,FALSE)</f>
        <v>#N/A</v>
      </c>
      <c r="C81" s="135">
        <f t="shared" si="2"/>
        <v>0</v>
      </c>
      <c r="D81" s="135" t="e">
        <f>VLOOKUP($N81,УЧАСТНИКИ!$A$1:$K$716,4,FALSE)</f>
        <v>#N/A</v>
      </c>
      <c r="E81" s="135" t="e">
        <f>VLOOKUP($N81,УЧАСТНИКИ!$A$1:$K$716,8,FALSE)</f>
        <v>#N/A</v>
      </c>
      <c r="F81" s="235" t="e">
        <f>VLOOKUP($N81,УЧАСТНИКИ!$A$1:$K$716,5,FALSE)</f>
        <v>#N/A</v>
      </c>
      <c r="G81" s="235" t="e">
        <f>VLOOKUP($N81,УЧАСТНИКИ!#REF!,7,FALSE)</f>
        <v>#REF!</v>
      </c>
      <c r="H81" s="235" t="e">
        <f>VLOOKUP($N81,УЧАСТНИКИ!$A$1:$K$716,11,FALSE)</f>
        <v>#N/A</v>
      </c>
      <c r="I81" s="180"/>
      <c r="J81" s="137"/>
      <c r="K81" s="137"/>
      <c r="L81" s="137"/>
      <c r="M81" s="300" t="e">
        <f>VLOOKUP($N81,УЧАСТНИКИ!$A$1:$K$716,10,FALSE)</f>
        <v>#N/A</v>
      </c>
      <c r="N81" s="196"/>
    </row>
    <row r="82" spans="1:14" ht="15" customHeight="1" x14ac:dyDescent="0.2">
      <c r="A82" s="132">
        <v>32</v>
      </c>
      <c r="B82" s="292" t="e">
        <f>VLOOKUP($N82,УЧАСТНИКИ!$A$1:$K$716,3,FALSE)</f>
        <v>#N/A</v>
      </c>
      <c r="C82" s="135">
        <f t="shared" si="2"/>
        <v>0</v>
      </c>
      <c r="D82" s="135" t="e">
        <f>VLOOKUP($N82,УЧАСТНИКИ!$A$1:$K$716,4,FALSE)</f>
        <v>#N/A</v>
      </c>
      <c r="E82" s="135" t="e">
        <f>VLOOKUP($N82,УЧАСТНИКИ!$A$1:$K$716,8,FALSE)</f>
        <v>#N/A</v>
      </c>
      <c r="F82" s="235" t="e">
        <f>VLOOKUP($N82,УЧАСТНИКИ!$A$1:$K$716,5,FALSE)</f>
        <v>#N/A</v>
      </c>
      <c r="G82" s="235" t="e">
        <f>VLOOKUP($N82,УЧАСТНИКИ!#REF!,7,FALSE)</f>
        <v>#REF!</v>
      </c>
      <c r="H82" s="235" t="e">
        <f>VLOOKUP($N82,УЧАСТНИКИ!$A$1:$K$716,11,FALSE)</f>
        <v>#N/A</v>
      </c>
      <c r="I82" s="180"/>
      <c r="J82" s="137"/>
      <c r="K82" s="137"/>
      <c r="L82" s="137"/>
      <c r="M82" s="300" t="e">
        <f>VLOOKUP($N82,УЧАСТНИКИ!$A$1:$K$716,10,FALSE)</f>
        <v>#N/A</v>
      </c>
      <c r="N82" s="196"/>
    </row>
    <row r="83" spans="1:14" ht="15" customHeight="1" x14ac:dyDescent="0.2">
      <c r="A83" s="132">
        <v>33</v>
      </c>
      <c r="B83" s="292" t="e">
        <f>VLOOKUP($N83,УЧАСТНИКИ!$A$1:$K$716,3,FALSE)</f>
        <v>#N/A</v>
      </c>
      <c r="C83" s="135">
        <f t="shared" si="2"/>
        <v>0</v>
      </c>
      <c r="D83" s="135" t="e">
        <f>VLOOKUP($N83,УЧАСТНИКИ!$A$1:$K$716,4,FALSE)</f>
        <v>#N/A</v>
      </c>
      <c r="E83" s="135" t="e">
        <f>VLOOKUP($N83,УЧАСТНИКИ!$A$1:$K$716,8,FALSE)</f>
        <v>#N/A</v>
      </c>
      <c r="F83" s="235" t="e">
        <f>VLOOKUP($N83,УЧАСТНИКИ!$A$1:$K$716,5,FALSE)</f>
        <v>#N/A</v>
      </c>
      <c r="G83" s="235" t="e">
        <f>VLOOKUP($N83,УЧАСТНИКИ!#REF!,7,FALSE)</f>
        <v>#REF!</v>
      </c>
      <c r="H83" s="235" t="e">
        <f>VLOOKUP($N83,УЧАСТНИКИ!$A$1:$K$716,11,FALSE)</f>
        <v>#N/A</v>
      </c>
      <c r="I83" s="180"/>
      <c r="J83" s="137"/>
      <c r="K83" s="137"/>
      <c r="L83" s="137"/>
      <c r="M83" s="300" t="e">
        <f>VLOOKUP($N83,УЧАСТНИКИ!$A$1:$K$716,10,FALSE)</f>
        <v>#N/A</v>
      </c>
      <c r="N83" s="196"/>
    </row>
    <row r="84" spans="1:14" ht="15" customHeight="1" x14ac:dyDescent="0.2">
      <c r="A84" s="132">
        <v>34</v>
      </c>
      <c r="B84" s="292" t="e">
        <f>VLOOKUP($N84,УЧАСТНИКИ!$A$1:$K$716,3,FALSE)</f>
        <v>#N/A</v>
      </c>
      <c r="C84" s="135">
        <f t="shared" si="2"/>
        <v>0</v>
      </c>
      <c r="D84" s="135" t="e">
        <f>VLOOKUP($N84,УЧАСТНИКИ!$A$1:$K$716,4,FALSE)</f>
        <v>#N/A</v>
      </c>
      <c r="E84" s="135" t="e">
        <f>VLOOKUP($N84,УЧАСТНИКИ!$A$1:$K$716,8,FALSE)</f>
        <v>#N/A</v>
      </c>
      <c r="F84" s="235" t="e">
        <f>VLOOKUP($N84,УЧАСТНИКИ!$A$1:$K$716,5,FALSE)</f>
        <v>#N/A</v>
      </c>
      <c r="G84" s="235" t="e">
        <f>VLOOKUP($N84,УЧАСТНИКИ!#REF!,7,FALSE)</f>
        <v>#REF!</v>
      </c>
      <c r="H84" s="235" t="e">
        <f>VLOOKUP($N84,УЧАСТНИКИ!$A$1:$K$716,11,FALSE)</f>
        <v>#N/A</v>
      </c>
      <c r="I84" s="180"/>
      <c r="J84" s="137"/>
      <c r="K84" s="137"/>
      <c r="L84" s="137"/>
      <c r="M84" s="300" t="e">
        <f>VLOOKUP($N84,УЧАСТНИКИ!$A$1:$K$716,10,FALSE)</f>
        <v>#N/A</v>
      </c>
      <c r="N84" s="196"/>
    </row>
    <row r="85" spans="1:14" ht="15" customHeight="1" x14ac:dyDescent="0.2">
      <c r="A85" s="132">
        <v>35</v>
      </c>
      <c r="B85" s="292" t="e">
        <f>VLOOKUP($N85,УЧАСТНИКИ!$A$1:$K$716,3,FALSE)</f>
        <v>#N/A</v>
      </c>
      <c r="C85" s="135">
        <f t="shared" si="2"/>
        <v>0</v>
      </c>
      <c r="D85" s="135" t="e">
        <f>VLOOKUP($N85,УЧАСТНИКИ!$A$1:$K$716,4,FALSE)</f>
        <v>#N/A</v>
      </c>
      <c r="E85" s="135" t="e">
        <f>VLOOKUP($N85,УЧАСТНИКИ!$A$1:$K$716,8,FALSE)</f>
        <v>#N/A</v>
      </c>
      <c r="F85" s="235" t="e">
        <f>VLOOKUP($N85,УЧАСТНИКИ!$A$1:$K$716,5,FALSE)</f>
        <v>#N/A</v>
      </c>
      <c r="G85" s="235" t="e">
        <f>VLOOKUP($N85,УЧАСТНИКИ!#REF!,7,FALSE)</f>
        <v>#REF!</v>
      </c>
      <c r="H85" s="235" t="e">
        <f>VLOOKUP($N85,УЧАСТНИКИ!$A$1:$K$716,11,FALSE)</f>
        <v>#N/A</v>
      </c>
      <c r="I85" s="180"/>
      <c r="J85" s="137"/>
      <c r="K85" s="137"/>
      <c r="L85" s="137"/>
      <c r="M85" s="300" t="e">
        <f>VLOOKUP($N85,УЧАСТНИКИ!$A$1:$K$716,10,FALSE)</f>
        <v>#N/A</v>
      </c>
      <c r="N85" s="196"/>
    </row>
    <row r="86" spans="1:14" ht="15" customHeight="1" x14ac:dyDescent="0.2">
      <c r="A86" s="132">
        <v>36</v>
      </c>
      <c r="B86" s="292" t="e">
        <f>VLOOKUP($N86,УЧАСТНИКИ!$A$1:$K$716,3,FALSE)</f>
        <v>#N/A</v>
      </c>
      <c r="C86" s="135">
        <f t="shared" si="2"/>
        <v>0</v>
      </c>
      <c r="D86" s="135" t="e">
        <f>VLOOKUP($N86,УЧАСТНИКИ!$A$1:$K$716,4,FALSE)</f>
        <v>#N/A</v>
      </c>
      <c r="E86" s="135" t="e">
        <f>VLOOKUP($N86,УЧАСТНИКИ!$A$1:$K$716,8,FALSE)</f>
        <v>#N/A</v>
      </c>
      <c r="F86" s="235" t="e">
        <f>VLOOKUP($N86,УЧАСТНИКИ!$A$1:$K$716,5,FALSE)</f>
        <v>#N/A</v>
      </c>
      <c r="G86" s="235" t="e">
        <f>VLOOKUP($N86,УЧАСТНИКИ!#REF!,7,FALSE)</f>
        <v>#REF!</v>
      </c>
      <c r="H86" s="235" t="e">
        <f>VLOOKUP($N86,УЧАСТНИКИ!$A$1:$K$716,11,FALSE)</f>
        <v>#N/A</v>
      </c>
      <c r="I86" s="180"/>
      <c r="J86" s="137"/>
      <c r="K86" s="137"/>
      <c r="L86" s="137"/>
      <c r="M86" s="300" t="e">
        <f>VLOOKUP($N86,УЧАСТНИКИ!$A$1:$K$716,10,FALSE)</f>
        <v>#N/A</v>
      </c>
      <c r="N86" s="196"/>
    </row>
    <row r="87" spans="1:14" ht="15" customHeight="1" x14ac:dyDescent="0.2">
      <c r="A87" s="132">
        <v>37</v>
      </c>
      <c r="B87" s="292" t="e">
        <f>VLOOKUP($N87,УЧАСТНИКИ!$A$1:$K$716,3,FALSE)</f>
        <v>#N/A</v>
      </c>
      <c r="C87" s="135">
        <f t="shared" si="2"/>
        <v>0</v>
      </c>
      <c r="D87" s="135" t="e">
        <f>VLOOKUP($N87,УЧАСТНИКИ!$A$1:$K$716,4,FALSE)</f>
        <v>#N/A</v>
      </c>
      <c r="E87" s="135" t="e">
        <f>VLOOKUP($N87,УЧАСТНИКИ!$A$1:$K$716,8,FALSE)</f>
        <v>#N/A</v>
      </c>
      <c r="F87" s="235" t="e">
        <f>VLOOKUP($N87,УЧАСТНИКИ!$A$1:$K$716,5,FALSE)</f>
        <v>#N/A</v>
      </c>
      <c r="G87" s="235" t="e">
        <f>VLOOKUP($N87,УЧАСТНИКИ!#REF!,7,FALSE)</f>
        <v>#REF!</v>
      </c>
      <c r="H87" s="235" t="e">
        <f>VLOOKUP($N87,УЧАСТНИКИ!$A$1:$K$716,11,FALSE)</f>
        <v>#N/A</v>
      </c>
      <c r="I87" s="180"/>
      <c r="J87" s="137"/>
      <c r="K87" s="137"/>
      <c r="L87" s="137"/>
      <c r="M87" s="300" t="e">
        <f>VLOOKUP($N87,УЧАСТНИКИ!$A$1:$K$716,10,FALSE)</f>
        <v>#N/A</v>
      </c>
      <c r="N87" s="196"/>
    </row>
    <row r="88" spans="1:14" ht="15" customHeight="1" x14ac:dyDescent="0.2">
      <c r="A88" s="132">
        <v>38</v>
      </c>
      <c r="B88" s="292" t="e">
        <f>VLOOKUP($N88,УЧАСТНИКИ!$A$1:$K$716,3,FALSE)</f>
        <v>#N/A</v>
      </c>
      <c r="C88" s="135">
        <f t="shared" si="2"/>
        <v>0</v>
      </c>
      <c r="D88" s="135" t="e">
        <f>VLOOKUP($N88,УЧАСТНИКИ!$A$1:$K$716,4,FALSE)</f>
        <v>#N/A</v>
      </c>
      <c r="E88" s="135" t="e">
        <f>VLOOKUP($N88,УЧАСТНИКИ!$A$1:$K$716,8,FALSE)</f>
        <v>#N/A</v>
      </c>
      <c r="F88" s="235" t="e">
        <f>VLOOKUP($N88,УЧАСТНИКИ!$A$1:$K$716,5,FALSE)</f>
        <v>#N/A</v>
      </c>
      <c r="G88" s="235" t="e">
        <f>VLOOKUP($N88,УЧАСТНИКИ!#REF!,7,FALSE)</f>
        <v>#REF!</v>
      </c>
      <c r="H88" s="235" t="e">
        <f>VLOOKUP($N88,УЧАСТНИКИ!$A$1:$K$716,11,FALSE)</f>
        <v>#N/A</v>
      </c>
      <c r="I88" s="180"/>
      <c r="J88" s="137"/>
      <c r="K88" s="137"/>
      <c r="L88" s="137"/>
      <c r="M88" s="300" t="e">
        <f>VLOOKUP($N88,УЧАСТНИКИ!$A$1:$K$716,10,FALSE)</f>
        <v>#N/A</v>
      </c>
      <c r="N88" s="196"/>
    </row>
    <row r="89" spans="1:14" ht="15" customHeight="1" x14ac:dyDescent="0.2">
      <c r="A89" s="132">
        <v>39</v>
      </c>
      <c r="B89" s="292" t="e">
        <f>VLOOKUP($N89,УЧАСТНИКИ!$A$1:$K$716,3,FALSE)</f>
        <v>#N/A</v>
      </c>
      <c r="C89" s="135">
        <f t="shared" si="2"/>
        <v>0</v>
      </c>
      <c r="D89" s="135" t="e">
        <f>VLOOKUP($N89,УЧАСТНИКИ!$A$1:$K$716,4,FALSE)</f>
        <v>#N/A</v>
      </c>
      <c r="E89" s="135" t="e">
        <f>VLOOKUP($N89,УЧАСТНИКИ!$A$1:$K$716,8,FALSE)</f>
        <v>#N/A</v>
      </c>
      <c r="F89" s="235" t="e">
        <f>VLOOKUP($N89,УЧАСТНИКИ!$A$1:$K$716,5,FALSE)</f>
        <v>#N/A</v>
      </c>
      <c r="G89" s="235" t="e">
        <f>VLOOKUP($N89,УЧАСТНИКИ!#REF!,7,FALSE)</f>
        <v>#REF!</v>
      </c>
      <c r="H89" s="235" t="e">
        <f>VLOOKUP($N89,УЧАСТНИКИ!$A$1:$K$716,11,FALSE)</f>
        <v>#N/A</v>
      </c>
      <c r="I89" s="180"/>
      <c r="J89" s="137"/>
      <c r="K89" s="137"/>
      <c r="L89" s="137"/>
      <c r="M89" s="300" t="e">
        <f>VLOOKUP($N89,УЧАСТНИКИ!$A$1:$K$716,10,FALSE)</f>
        <v>#N/A</v>
      </c>
      <c r="N89" s="196"/>
    </row>
    <row r="90" spans="1:14" ht="15" customHeight="1" x14ac:dyDescent="0.2">
      <c r="A90" s="132">
        <v>40</v>
      </c>
      <c r="B90" s="292" t="e">
        <f>VLOOKUP($N90,УЧАСТНИКИ!$A$1:$K$716,3,FALSE)</f>
        <v>#N/A</v>
      </c>
      <c r="C90" s="135">
        <f t="shared" si="2"/>
        <v>0</v>
      </c>
      <c r="D90" s="135" t="e">
        <f>VLOOKUP($N90,УЧАСТНИКИ!$A$1:$K$716,4,FALSE)</f>
        <v>#N/A</v>
      </c>
      <c r="E90" s="135" t="e">
        <f>VLOOKUP($N90,УЧАСТНИКИ!$A$1:$K$716,8,FALSE)</f>
        <v>#N/A</v>
      </c>
      <c r="F90" s="235" t="e">
        <f>VLOOKUP($N90,УЧАСТНИКИ!$A$1:$K$716,5,FALSE)</f>
        <v>#N/A</v>
      </c>
      <c r="G90" s="235" t="e">
        <f>VLOOKUP($N90,УЧАСТНИКИ!#REF!,7,FALSE)</f>
        <v>#REF!</v>
      </c>
      <c r="H90" s="235" t="e">
        <f>VLOOKUP($N90,УЧАСТНИКИ!$A$1:$K$716,11,FALSE)</f>
        <v>#N/A</v>
      </c>
      <c r="I90" s="180"/>
      <c r="J90" s="137"/>
      <c r="K90" s="137"/>
      <c r="L90" s="137"/>
      <c r="M90" s="300" t="e">
        <f>VLOOKUP($N90,УЧАСТНИКИ!$A$1:$K$716,10,FALSE)</f>
        <v>#N/A</v>
      </c>
      <c r="N90" s="196"/>
    </row>
    <row r="91" spans="1:14" ht="15" customHeight="1" x14ac:dyDescent="0.2">
      <c r="A91" s="132">
        <v>41</v>
      </c>
      <c r="B91" s="292" t="e">
        <f>VLOOKUP($N91,УЧАСТНИКИ!$A$1:$K$716,3,FALSE)</f>
        <v>#N/A</v>
      </c>
      <c r="C91" s="135">
        <f t="shared" si="2"/>
        <v>0</v>
      </c>
      <c r="D91" s="135" t="e">
        <f>VLOOKUP($N91,УЧАСТНИКИ!$A$1:$K$716,4,FALSE)</f>
        <v>#N/A</v>
      </c>
      <c r="E91" s="135" t="e">
        <f>VLOOKUP($N91,УЧАСТНИКИ!$A$1:$K$716,8,FALSE)</f>
        <v>#N/A</v>
      </c>
      <c r="F91" s="235" t="e">
        <f>VLOOKUP($N91,УЧАСТНИКИ!$A$1:$K$716,5,FALSE)</f>
        <v>#N/A</v>
      </c>
      <c r="G91" s="235" t="e">
        <f>VLOOKUP($N91,УЧАСТНИКИ!#REF!,7,FALSE)</f>
        <v>#REF!</v>
      </c>
      <c r="H91" s="235" t="e">
        <f>VLOOKUP($N91,УЧАСТНИКИ!$A$1:$K$716,11,FALSE)</f>
        <v>#N/A</v>
      </c>
      <c r="I91" s="180"/>
      <c r="J91" s="137"/>
      <c r="K91" s="137"/>
      <c r="L91" s="137"/>
      <c r="M91" s="300" t="e">
        <f>VLOOKUP($N91,УЧАСТНИКИ!$A$1:$K$716,10,FALSE)</f>
        <v>#N/A</v>
      </c>
      <c r="N91" s="196"/>
    </row>
    <row r="92" spans="1:14" ht="15" customHeight="1" x14ac:dyDescent="0.2">
      <c r="A92" s="132">
        <v>42</v>
      </c>
      <c r="B92" s="292" t="e">
        <f>VLOOKUP($N92,УЧАСТНИКИ!$A$1:$K$716,3,FALSE)</f>
        <v>#N/A</v>
      </c>
      <c r="C92" s="135">
        <f t="shared" si="2"/>
        <v>0</v>
      </c>
      <c r="D92" s="135" t="e">
        <f>VLOOKUP($N92,УЧАСТНИКИ!$A$1:$K$716,4,FALSE)</f>
        <v>#N/A</v>
      </c>
      <c r="E92" s="135" t="e">
        <f>VLOOKUP($N92,УЧАСТНИКИ!$A$1:$K$716,8,FALSE)</f>
        <v>#N/A</v>
      </c>
      <c r="F92" s="235" t="e">
        <f>VLOOKUP($N92,УЧАСТНИКИ!$A$1:$K$716,5,FALSE)</f>
        <v>#N/A</v>
      </c>
      <c r="G92" s="235" t="e">
        <f>VLOOKUP($N92,УЧАСТНИКИ!#REF!,7,FALSE)</f>
        <v>#REF!</v>
      </c>
      <c r="H92" s="235" t="e">
        <f>VLOOKUP($N92,УЧАСТНИКИ!$A$1:$K$716,11,FALSE)</f>
        <v>#N/A</v>
      </c>
      <c r="I92" s="180"/>
      <c r="J92" s="137"/>
      <c r="K92" s="137"/>
      <c r="L92" s="137"/>
      <c r="M92" s="300" t="e">
        <f>VLOOKUP($N92,УЧАСТНИКИ!$A$1:$K$716,10,FALSE)</f>
        <v>#N/A</v>
      </c>
      <c r="N92" s="196"/>
    </row>
    <row r="93" spans="1:14" ht="15" customHeight="1" x14ac:dyDescent="0.2">
      <c r="A93" s="132">
        <v>43</v>
      </c>
      <c r="B93" s="292" t="e">
        <f>VLOOKUP($N93,УЧАСТНИКИ!$A$1:$K$716,3,FALSE)</f>
        <v>#N/A</v>
      </c>
      <c r="C93" s="135">
        <f t="shared" si="2"/>
        <v>0</v>
      </c>
      <c r="D93" s="135" t="e">
        <f>VLOOKUP($N93,УЧАСТНИКИ!$A$1:$K$716,4,FALSE)</f>
        <v>#N/A</v>
      </c>
      <c r="E93" s="135" t="e">
        <f>VLOOKUP($N93,УЧАСТНИКИ!$A$1:$K$716,8,FALSE)</f>
        <v>#N/A</v>
      </c>
      <c r="F93" s="235" t="e">
        <f>VLOOKUP($N93,УЧАСТНИКИ!$A$1:$K$716,5,FALSE)</f>
        <v>#N/A</v>
      </c>
      <c r="G93" s="235" t="e">
        <f>VLOOKUP($N93,УЧАСТНИКИ!#REF!,7,FALSE)</f>
        <v>#REF!</v>
      </c>
      <c r="H93" s="235" t="e">
        <f>VLOOKUP($N93,УЧАСТНИКИ!$A$1:$K$716,11,FALSE)</f>
        <v>#N/A</v>
      </c>
      <c r="I93" s="180"/>
      <c r="J93" s="137"/>
      <c r="K93" s="137"/>
      <c r="L93" s="137"/>
      <c r="M93" s="300" t="e">
        <f>VLOOKUP($N93,УЧАСТНИКИ!$A$1:$K$716,10,FALSE)</f>
        <v>#N/A</v>
      </c>
      <c r="N93" s="196"/>
    </row>
    <row r="94" spans="1:14" ht="15" customHeight="1" x14ac:dyDescent="0.2">
      <c r="A94" s="132">
        <v>44</v>
      </c>
      <c r="B94" s="292" t="e">
        <f>VLOOKUP($N94,УЧАСТНИКИ!$A$1:$K$716,3,FALSE)</f>
        <v>#N/A</v>
      </c>
      <c r="C94" s="135">
        <f t="shared" si="2"/>
        <v>0</v>
      </c>
      <c r="D94" s="135" t="e">
        <f>VLOOKUP($N94,УЧАСТНИКИ!$A$1:$K$716,4,FALSE)</f>
        <v>#N/A</v>
      </c>
      <c r="E94" s="135" t="e">
        <f>VLOOKUP($N94,УЧАСТНИКИ!$A$1:$K$716,8,FALSE)</f>
        <v>#N/A</v>
      </c>
      <c r="F94" s="235" t="e">
        <f>VLOOKUP($N94,УЧАСТНИКИ!$A$1:$K$716,5,FALSE)</f>
        <v>#N/A</v>
      </c>
      <c r="G94" s="235" t="e">
        <f>VLOOKUP($N94,УЧАСТНИКИ!#REF!,7,FALSE)</f>
        <v>#REF!</v>
      </c>
      <c r="H94" s="235" t="e">
        <f>VLOOKUP($N94,УЧАСТНИКИ!$A$1:$K$716,11,FALSE)</f>
        <v>#N/A</v>
      </c>
      <c r="I94" s="180"/>
      <c r="J94" s="137"/>
      <c r="K94" s="137"/>
      <c r="L94" s="137"/>
      <c r="M94" s="300" t="e">
        <f>VLOOKUP($N94,УЧАСТНИКИ!$A$1:$K$716,10,FALSE)</f>
        <v>#N/A</v>
      </c>
      <c r="N94" s="196"/>
    </row>
    <row r="95" spans="1:14" ht="15" customHeight="1" x14ac:dyDescent="0.2">
      <c r="A95" s="132">
        <v>45</v>
      </c>
      <c r="B95" s="292" t="e">
        <f>VLOOKUP($N95,УЧАСТНИКИ!$A$1:$K$716,3,FALSE)</f>
        <v>#N/A</v>
      </c>
      <c r="C95" s="135">
        <f t="shared" si="2"/>
        <v>0</v>
      </c>
      <c r="D95" s="135" t="e">
        <f>VLOOKUP($N95,УЧАСТНИКИ!$A$1:$K$716,4,FALSE)</f>
        <v>#N/A</v>
      </c>
      <c r="E95" s="135" t="e">
        <f>VLOOKUP($N95,УЧАСТНИКИ!$A$1:$K$716,8,FALSE)</f>
        <v>#N/A</v>
      </c>
      <c r="F95" s="235" t="e">
        <f>VLOOKUP($N95,УЧАСТНИКИ!$A$1:$K$716,5,FALSE)</f>
        <v>#N/A</v>
      </c>
      <c r="G95" s="235" t="e">
        <f>VLOOKUP($N95,УЧАСТНИКИ!#REF!,7,FALSE)</f>
        <v>#REF!</v>
      </c>
      <c r="H95" s="235" t="e">
        <f>VLOOKUP($N95,УЧАСТНИКИ!$A$1:$K$716,11,FALSE)</f>
        <v>#N/A</v>
      </c>
      <c r="I95" s="180"/>
      <c r="J95" s="137"/>
      <c r="K95" s="137"/>
      <c r="L95" s="137"/>
      <c r="M95" s="300" t="e">
        <f>VLOOKUP($N95,УЧАСТНИКИ!$A$1:$K$716,10,FALSE)</f>
        <v>#N/A</v>
      </c>
      <c r="N95" s="196"/>
    </row>
    <row r="96" spans="1:14" ht="15" customHeight="1" x14ac:dyDescent="0.2">
      <c r="A96" s="132">
        <v>46</v>
      </c>
      <c r="B96" s="292" t="e">
        <f>VLOOKUP($N96,УЧАСТНИКИ!$A$1:$K$716,3,FALSE)</f>
        <v>#N/A</v>
      </c>
      <c r="C96" s="135">
        <f t="shared" si="2"/>
        <v>0</v>
      </c>
      <c r="D96" s="135" t="e">
        <f>VLOOKUP($N96,УЧАСТНИКИ!$A$1:$K$716,4,FALSE)</f>
        <v>#N/A</v>
      </c>
      <c r="E96" s="135" t="e">
        <f>VLOOKUP($N96,УЧАСТНИКИ!$A$1:$K$716,8,FALSE)</f>
        <v>#N/A</v>
      </c>
      <c r="F96" s="235" t="e">
        <f>VLOOKUP($N96,УЧАСТНИКИ!$A$1:$K$716,5,FALSE)</f>
        <v>#N/A</v>
      </c>
      <c r="G96" s="235" t="e">
        <f>VLOOKUP($N96,УЧАСТНИКИ!#REF!,7,FALSE)</f>
        <v>#REF!</v>
      </c>
      <c r="H96" s="235" t="e">
        <f>VLOOKUP($N96,УЧАСТНИКИ!$A$1:$K$716,11,FALSE)</f>
        <v>#N/A</v>
      </c>
      <c r="I96" s="180"/>
      <c r="J96" s="137"/>
      <c r="K96" s="137"/>
      <c r="L96" s="137"/>
      <c r="M96" s="306" t="e">
        <f>VLOOKUP($N96,УЧАСТНИКИ!$A$1:$K$716,10,FALSE)</f>
        <v>#N/A</v>
      </c>
      <c r="N96" s="196"/>
    </row>
    <row r="97" spans="1:14" ht="15" customHeight="1" x14ac:dyDescent="0.2">
      <c r="A97" s="132">
        <v>47</v>
      </c>
      <c r="B97" s="292" t="e">
        <f>VLOOKUP($N97,УЧАСТНИКИ!$A$1:$K$716,3,FALSE)</f>
        <v>#N/A</v>
      </c>
      <c r="C97" s="135">
        <f t="shared" si="2"/>
        <v>0</v>
      </c>
      <c r="D97" s="135" t="e">
        <f>VLOOKUP($N97,УЧАСТНИКИ!$A$1:$K$716,4,FALSE)</f>
        <v>#N/A</v>
      </c>
      <c r="E97" s="135" t="e">
        <f>VLOOKUP($N97,УЧАСТНИКИ!$A$1:$K$716,8,FALSE)</f>
        <v>#N/A</v>
      </c>
      <c r="F97" s="235" t="e">
        <f>VLOOKUP($N97,УЧАСТНИКИ!$A$1:$K$716,5,FALSE)</f>
        <v>#N/A</v>
      </c>
      <c r="G97" s="235" t="e">
        <f>VLOOKUP($N97,УЧАСТНИКИ!#REF!,7,FALSE)</f>
        <v>#REF!</v>
      </c>
      <c r="H97" s="235" t="e">
        <f>VLOOKUP($N97,УЧАСТНИКИ!$A$1:$K$716,11,FALSE)</f>
        <v>#N/A</v>
      </c>
      <c r="I97" s="180"/>
      <c r="J97" s="137"/>
      <c r="K97" s="137"/>
      <c r="L97" s="137"/>
      <c r="M97" s="300" t="e">
        <f>VLOOKUP($N97,УЧАСТНИКИ!$A$1:$K$716,10,FALSE)</f>
        <v>#N/A</v>
      </c>
      <c r="N97" s="196"/>
    </row>
    <row r="98" spans="1:14" ht="15" customHeight="1" x14ac:dyDescent="0.2">
      <c r="A98" s="132">
        <v>48</v>
      </c>
      <c r="B98" s="292" t="e">
        <f>VLOOKUP($N98,УЧАСТНИКИ!$A$1:$K$716,3,FALSE)</f>
        <v>#N/A</v>
      </c>
      <c r="C98" s="135">
        <f t="shared" si="2"/>
        <v>0</v>
      </c>
      <c r="D98" s="135" t="e">
        <f>VLOOKUP($N98,УЧАСТНИКИ!$A$1:$K$716,4,FALSE)</f>
        <v>#N/A</v>
      </c>
      <c r="E98" s="135" t="e">
        <f>VLOOKUP($N98,УЧАСТНИКИ!$A$1:$K$716,8,FALSE)</f>
        <v>#N/A</v>
      </c>
      <c r="F98" s="235" t="e">
        <f>VLOOKUP($N98,УЧАСТНИКИ!$A$1:$K$716,5,FALSE)</f>
        <v>#N/A</v>
      </c>
      <c r="G98" s="235" t="e">
        <f>VLOOKUP($N98,УЧАСТНИКИ!#REF!,7,FALSE)</f>
        <v>#REF!</v>
      </c>
      <c r="H98" s="235" t="e">
        <f>VLOOKUP($N98,УЧАСТНИКИ!$A$1:$K$716,11,FALSE)</f>
        <v>#N/A</v>
      </c>
      <c r="I98" s="180"/>
      <c r="J98" s="137"/>
      <c r="K98" s="137"/>
      <c r="L98" s="137"/>
      <c r="M98" s="300" t="e">
        <f>VLOOKUP($N98,УЧАСТНИКИ!$A$1:$K$716,10,FALSE)</f>
        <v>#N/A</v>
      </c>
      <c r="N98" s="196"/>
    </row>
    <row r="99" spans="1:14" ht="15" customHeight="1" x14ac:dyDescent="0.2">
      <c r="A99" s="132">
        <v>49</v>
      </c>
      <c r="B99" s="292" t="e">
        <f>VLOOKUP($N99,УЧАСТНИКИ!$A$1:$K$716,3,FALSE)</f>
        <v>#N/A</v>
      </c>
      <c r="C99" s="135">
        <f t="shared" si="2"/>
        <v>0</v>
      </c>
      <c r="D99" s="135" t="e">
        <f>VLOOKUP($N99,УЧАСТНИКИ!$A$1:$K$716,4,FALSE)</f>
        <v>#N/A</v>
      </c>
      <c r="E99" s="135" t="e">
        <f>VLOOKUP($N99,УЧАСТНИКИ!$A$1:$K$716,8,FALSE)</f>
        <v>#N/A</v>
      </c>
      <c r="F99" s="235" t="e">
        <f>VLOOKUP($N99,УЧАСТНИКИ!$A$1:$K$716,5,FALSE)</f>
        <v>#N/A</v>
      </c>
      <c r="G99" s="235" t="e">
        <f>VLOOKUP($N99,УЧАСТНИКИ!#REF!,7,FALSE)</f>
        <v>#REF!</v>
      </c>
      <c r="H99" s="235" t="e">
        <f>VLOOKUP($N99,УЧАСТНИКИ!$A$1:$K$716,11,FALSE)</f>
        <v>#N/A</v>
      </c>
      <c r="I99" s="180"/>
      <c r="J99" s="137"/>
      <c r="K99" s="137"/>
      <c r="L99" s="137"/>
      <c r="M99" s="300" t="e">
        <f>VLOOKUP($N99,УЧАСТНИКИ!$A$1:$K$716,10,FALSE)</f>
        <v>#N/A</v>
      </c>
      <c r="N99" s="196"/>
    </row>
    <row r="100" spans="1:14" ht="15" customHeight="1" x14ac:dyDescent="0.2">
      <c r="A100" s="132">
        <v>50</v>
      </c>
      <c r="B100" s="292" t="e">
        <f>VLOOKUP($N100,УЧАСТНИКИ!$A$1:$K$716,3,FALSE)</f>
        <v>#N/A</v>
      </c>
      <c r="C100" s="135">
        <f t="shared" si="2"/>
        <v>0</v>
      </c>
      <c r="D100" s="135" t="e">
        <f>VLOOKUP($N100,УЧАСТНИКИ!$A$1:$K$716,4,FALSE)</f>
        <v>#N/A</v>
      </c>
      <c r="E100" s="135" t="e">
        <f>VLOOKUP($N100,УЧАСТНИКИ!$A$1:$K$716,8,FALSE)</f>
        <v>#N/A</v>
      </c>
      <c r="F100" s="235" t="e">
        <f>VLOOKUP($N100,УЧАСТНИКИ!$A$1:$K$716,5,FALSE)</f>
        <v>#N/A</v>
      </c>
      <c r="G100" s="235" t="e">
        <f>VLOOKUP($N100,УЧАСТНИКИ!#REF!,7,FALSE)</f>
        <v>#REF!</v>
      </c>
      <c r="H100" s="235" t="e">
        <f>VLOOKUP($N100,УЧАСТНИКИ!$A$1:$K$716,11,FALSE)</f>
        <v>#N/A</v>
      </c>
      <c r="I100" s="180"/>
      <c r="J100" s="137"/>
      <c r="K100" s="137"/>
      <c r="L100" s="137"/>
      <c r="M100" s="300" t="e">
        <f>VLOOKUP($N100,УЧАСТНИКИ!$A$1:$K$716,10,FALSE)</f>
        <v>#N/A</v>
      </c>
      <c r="N100" s="196"/>
    </row>
    <row r="101" spans="1:14" ht="15" customHeight="1" x14ac:dyDescent="0.2">
      <c r="A101" s="132">
        <v>51</v>
      </c>
      <c r="B101" s="292" t="e">
        <f>VLOOKUP($N101,УЧАСТНИКИ!$A$1:$K$716,3,FALSE)</f>
        <v>#N/A</v>
      </c>
      <c r="C101" s="135">
        <f t="shared" si="2"/>
        <v>0</v>
      </c>
      <c r="D101" s="135" t="e">
        <f>VLOOKUP($N101,УЧАСТНИКИ!$A$1:$K$716,4,FALSE)</f>
        <v>#N/A</v>
      </c>
      <c r="E101" s="135" t="e">
        <f>VLOOKUP($N101,УЧАСТНИКИ!$A$1:$K$716,8,FALSE)</f>
        <v>#N/A</v>
      </c>
      <c r="F101" s="235" t="e">
        <f>VLOOKUP($N101,УЧАСТНИКИ!$A$1:$K$716,5,FALSE)</f>
        <v>#N/A</v>
      </c>
      <c r="G101" s="235" t="e">
        <f>VLOOKUP($N101,УЧАСТНИКИ!#REF!,7,FALSE)</f>
        <v>#REF!</v>
      </c>
      <c r="H101" s="235" t="e">
        <f>VLOOKUP($N101,УЧАСТНИКИ!$A$1:$K$716,11,FALSE)</f>
        <v>#N/A</v>
      </c>
      <c r="I101" s="180"/>
      <c r="J101" s="137"/>
      <c r="K101" s="137"/>
      <c r="L101" s="137"/>
      <c r="M101" s="300" t="e">
        <f>VLOOKUP($N101,УЧАСТНИКИ!$A$1:$K$716,10,FALSE)</f>
        <v>#N/A</v>
      </c>
      <c r="N101" s="196"/>
    </row>
    <row r="102" spans="1:14" ht="15" customHeight="1" x14ac:dyDescent="0.2">
      <c r="A102" s="132">
        <v>52</v>
      </c>
      <c r="B102" s="292" t="e">
        <f>VLOOKUP($N102,УЧАСТНИКИ!$A$1:$K$716,3,FALSE)</f>
        <v>#N/A</v>
      </c>
      <c r="C102" s="135">
        <f t="shared" si="2"/>
        <v>0</v>
      </c>
      <c r="D102" s="135" t="e">
        <f>VLOOKUP($N102,УЧАСТНИКИ!$A$1:$K$716,4,FALSE)</f>
        <v>#N/A</v>
      </c>
      <c r="E102" s="135" t="e">
        <f>VLOOKUP($N102,УЧАСТНИКИ!$A$1:$K$716,8,FALSE)</f>
        <v>#N/A</v>
      </c>
      <c r="F102" s="235" t="e">
        <f>VLOOKUP($N102,УЧАСТНИКИ!$A$1:$K$716,5,FALSE)</f>
        <v>#N/A</v>
      </c>
      <c r="G102" s="235" t="e">
        <f>VLOOKUP($N102,УЧАСТНИКИ!#REF!,7,FALSE)</f>
        <v>#REF!</v>
      </c>
      <c r="H102" s="235" t="e">
        <f>VLOOKUP($N102,УЧАСТНИКИ!$A$1:$K$716,11,FALSE)</f>
        <v>#N/A</v>
      </c>
      <c r="I102" s="180"/>
      <c r="J102" s="137"/>
      <c r="K102" s="137"/>
      <c r="L102" s="137"/>
      <c r="M102" s="300" t="e">
        <f>VLOOKUP($N102,УЧАСТНИКИ!$A$1:$K$716,10,FALSE)</f>
        <v>#N/A</v>
      </c>
      <c r="N102" s="196"/>
    </row>
    <row r="103" spans="1:14" ht="15" customHeight="1" x14ac:dyDescent="0.2">
      <c r="A103" s="132">
        <v>53</v>
      </c>
      <c r="B103" s="292" t="e">
        <f>VLOOKUP($N103,УЧАСТНИКИ!$A$1:$K$716,3,FALSE)</f>
        <v>#N/A</v>
      </c>
      <c r="C103" s="135">
        <f t="shared" si="2"/>
        <v>0</v>
      </c>
      <c r="D103" s="135" t="e">
        <f>VLOOKUP($N103,УЧАСТНИКИ!$A$1:$K$716,4,FALSE)</f>
        <v>#N/A</v>
      </c>
      <c r="E103" s="135" t="e">
        <f>VLOOKUP($N103,УЧАСТНИКИ!$A$1:$K$716,8,FALSE)</f>
        <v>#N/A</v>
      </c>
      <c r="F103" s="235" t="e">
        <f>VLOOKUP($N103,УЧАСТНИКИ!$A$1:$K$716,5,FALSE)</f>
        <v>#N/A</v>
      </c>
      <c r="G103" s="235" t="e">
        <f>VLOOKUP($N103,УЧАСТНИКИ!#REF!,7,FALSE)</f>
        <v>#REF!</v>
      </c>
      <c r="H103" s="235" t="e">
        <f>VLOOKUP($N103,УЧАСТНИКИ!$A$1:$K$716,11,FALSE)</f>
        <v>#N/A</v>
      </c>
      <c r="I103" s="180"/>
      <c r="J103" s="137"/>
      <c r="K103" s="137"/>
      <c r="L103" s="137"/>
      <c r="M103" s="300" t="e">
        <f>VLOOKUP($N103,УЧАСТНИКИ!$A$1:$K$716,10,FALSE)</f>
        <v>#N/A</v>
      </c>
      <c r="N103" s="196"/>
    </row>
    <row r="104" spans="1:14" ht="15" customHeight="1" x14ac:dyDescent="0.2">
      <c r="A104" s="132">
        <v>54</v>
      </c>
      <c r="B104" s="292" t="e">
        <f>VLOOKUP($N104,УЧАСТНИКИ!$A$1:$K$716,3,FALSE)</f>
        <v>#N/A</v>
      </c>
      <c r="C104" s="135">
        <f t="shared" si="2"/>
        <v>0</v>
      </c>
      <c r="D104" s="135" t="e">
        <f>VLOOKUP($N104,УЧАСТНИКИ!$A$1:$K$716,4,FALSE)</f>
        <v>#N/A</v>
      </c>
      <c r="E104" s="135" t="e">
        <f>VLOOKUP($N104,УЧАСТНИКИ!$A$1:$K$716,8,FALSE)</f>
        <v>#N/A</v>
      </c>
      <c r="F104" s="235" t="e">
        <f>VLOOKUP($N104,УЧАСТНИКИ!$A$1:$K$716,5,FALSE)</f>
        <v>#N/A</v>
      </c>
      <c r="G104" s="235" t="e">
        <f>VLOOKUP($N104,УЧАСТНИКИ!#REF!,7,FALSE)</f>
        <v>#REF!</v>
      </c>
      <c r="H104" s="235" t="e">
        <f>VLOOKUP($N104,УЧАСТНИКИ!$A$1:$K$716,11,FALSE)</f>
        <v>#N/A</v>
      </c>
      <c r="I104" s="180"/>
      <c r="J104" s="137"/>
      <c r="K104" s="137"/>
      <c r="L104" s="137"/>
      <c r="M104" s="300" t="e">
        <f>VLOOKUP($N104,УЧАСТНИКИ!$A$1:$K$716,10,FALSE)</f>
        <v>#N/A</v>
      </c>
      <c r="N104" s="196"/>
    </row>
    <row r="105" spans="1:14" ht="15" customHeight="1" x14ac:dyDescent="0.2">
      <c r="A105" s="132">
        <v>55</v>
      </c>
      <c r="B105" s="292" t="e">
        <f>VLOOKUP($N105,УЧАСТНИКИ!$A$1:$K$716,3,FALSE)</f>
        <v>#N/A</v>
      </c>
      <c r="C105" s="135">
        <f t="shared" si="2"/>
        <v>0</v>
      </c>
      <c r="D105" s="135" t="e">
        <f>VLOOKUP($N105,УЧАСТНИКИ!$A$1:$K$716,4,FALSE)</f>
        <v>#N/A</v>
      </c>
      <c r="E105" s="135" t="e">
        <f>VLOOKUP($N105,УЧАСТНИКИ!$A$1:$K$716,8,FALSE)</f>
        <v>#N/A</v>
      </c>
      <c r="F105" s="235" t="e">
        <f>VLOOKUP($N105,УЧАСТНИКИ!$A$1:$K$716,5,FALSE)</f>
        <v>#N/A</v>
      </c>
      <c r="G105" s="235" t="e">
        <f>VLOOKUP($N105,УЧАСТНИКИ!#REF!,7,FALSE)</f>
        <v>#REF!</v>
      </c>
      <c r="H105" s="235" t="e">
        <f>VLOOKUP($N105,УЧАСТНИКИ!$A$1:$K$716,11,FALSE)</f>
        <v>#N/A</v>
      </c>
      <c r="I105" s="180"/>
      <c r="J105" s="137"/>
      <c r="K105" s="137"/>
      <c r="L105" s="137"/>
      <c r="M105" s="300" t="e">
        <f>VLOOKUP($N105,УЧАСТНИКИ!$A$1:$K$716,10,FALSE)</f>
        <v>#N/A</v>
      </c>
      <c r="N105" s="196"/>
    </row>
    <row r="106" spans="1:14" ht="15" customHeight="1" x14ac:dyDescent="0.2">
      <c r="A106" s="132">
        <v>56</v>
      </c>
      <c r="B106" s="292" t="e">
        <f>VLOOKUP($N106,УЧАСТНИКИ!$A$1:$K$716,3,FALSE)</f>
        <v>#N/A</v>
      </c>
      <c r="C106" s="135">
        <f t="shared" si="2"/>
        <v>0</v>
      </c>
      <c r="D106" s="135" t="e">
        <f>VLOOKUP($N106,УЧАСТНИКИ!$A$1:$K$716,4,FALSE)</f>
        <v>#N/A</v>
      </c>
      <c r="E106" s="135" t="e">
        <f>VLOOKUP($N106,УЧАСТНИКИ!$A$1:$K$716,8,FALSE)</f>
        <v>#N/A</v>
      </c>
      <c r="F106" s="235" t="e">
        <f>VLOOKUP($N106,УЧАСТНИКИ!$A$1:$K$716,5,FALSE)</f>
        <v>#N/A</v>
      </c>
      <c r="G106" s="235" t="e">
        <f>VLOOKUP($N106,УЧАСТНИКИ!#REF!,7,FALSE)</f>
        <v>#REF!</v>
      </c>
      <c r="H106" s="235" t="e">
        <f>VLOOKUP($N106,УЧАСТНИКИ!$A$1:$K$716,11,FALSE)</f>
        <v>#N/A</v>
      </c>
      <c r="I106" s="180"/>
      <c r="J106" s="137"/>
      <c r="K106" s="137"/>
      <c r="L106" s="137"/>
      <c r="M106" s="300" t="e">
        <f>VLOOKUP($N106,УЧАСТНИКИ!$A$1:$K$716,10,FALSE)</f>
        <v>#N/A</v>
      </c>
      <c r="N106" s="196"/>
    </row>
    <row r="107" spans="1:14" ht="15" customHeight="1" x14ac:dyDescent="0.2">
      <c r="A107" s="132">
        <v>57</v>
      </c>
      <c r="B107" s="292" t="e">
        <f>VLOOKUP($N107,УЧАСТНИКИ!$A$1:$K$716,3,FALSE)</f>
        <v>#N/A</v>
      </c>
      <c r="C107" s="135">
        <f t="shared" si="2"/>
        <v>0</v>
      </c>
      <c r="D107" s="135" t="e">
        <f>VLOOKUP($N107,УЧАСТНИКИ!$A$1:$K$716,4,FALSE)</f>
        <v>#N/A</v>
      </c>
      <c r="E107" s="135" t="e">
        <f>VLOOKUP($N107,УЧАСТНИКИ!$A$1:$K$716,8,FALSE)</f>
        <v>#N/A</v>
      </c>
      <c r="F107" s="235" t="e">
        <f>VLOOKUP($N107,УЧАСТНИКИ!$A$1:$K$716,5,FALSE)</f>
        <v>#N/A</v>
      </c>
      <c r="G107" s="235" t="e">
        <f>VLOOKUP($N107,УЧАСТНИКИ!#REF!,7,FALSE)</f>
        <v>#REF!</v>
      </c>
      <c r="H107" s="235" t="e">
        <f>VLOOKUP($N107,УЧАСТНИКИ!$A$1:$K$716,11,FALSE)</f>
        <v>#N/A</v>
      </c>
      <c r="I107" s="180"/>
      <c r="J107" s="137"/>
      <c r="K107" s="137"/>
      <c r="L107" s="137"/>
      <c r="M107" s="300" t="e">
        <f>VLOOKUP($N107,УЧАСТНИКИ!$A$1:$K$716,10,FALSE)</f>
        <v>#N/A</v>
      </c>
      <c r="N107" s="196"/>
    </row>
    <row r="108" spans="1:14" ht="15" customHeight="1" x14ac:dyDescent="0.2">
      <c r="A108" s="132">
        <v>58</v>
      </c>
      <c r="B108" s="292" t="e">
        <f>VLOOKUP($N108,УЧАСТНИКИ!$A$1:$K$716,3,FALSE)</f>
        <v>#N/A</v>
      </c>
      <c r="C108" s="135">
        <f t="shared" si="2"/>
        <v>0</v>
      </c>
      <c r="D108" s="135" t="e">
        <f>VLOOKUP($N108,УЧАСТНИКИ!$A$1:$K$716,4,FALSE)</f>
        <v>#N/A</v>
      </c>
      <c r="E108" s="135" t="e">
        <f>VLOOKUP($N108,УЧАСТНИКИ!$A$1:$K$716,8,FALSE)</f>
        <v>#N/A</v>
      </c>
      <c r="F108" s="235" t="e">
        <f>VLOOKUP($N108,УЧАСТНИКИ!$A$1:$K$716,5,FALSE)</f>
        <v>#N/A</v>
      </c>
      <c r="G108" s="235" t="e">
        <f>VLOOKUP($N108,УЧАСТНИКИ!#REF!,7,FALSE)</f>
        <v>#REF!</v>
      </c>
      <c r="H108" s="235" t="e">
        <f>VLOOKUP($N108,УЧАСТНИКИ!$A$1:$K$716,11,FALSE)</f>
        <v>#N/A</v>
      </c>
      <c r="I108" s="180"/>
      <c r="J108" s="137"/>
      <c r="K108" s="137"/>
      <c r="L108" s="137"/>
      <c r="M108" s="300" t="e">
        <f>VLOOKUP($N108,УЧАСТНИКИ!$A$1:$K$716,10,FALSE)</f>
        <v>#N/A</v>
      </c>
      <c r="N108" s="196"/>
    </row>
    <row r="109" spans="1:14" ht="15" customHeight="1" x14ac:dyDescent="0.2">
      <c r="A109" s="132">
        <v>59</v>
      </c>
      <c r="B109" s="292" t="e">
        <f>VLOOKUP($N109,УЧАСТНИКИ!$A$1:$K$716,3,FALSE)</f>
        <v>#N/A</v>
      </c>
      <c r="C109" s="135">
        <f t="shared" si="2"/>
        <v>0</v>
      </c>
      <c r="D109" s="135" t="e">
        <f>VLOOKUP($N109,УЧАСТНИКИ!$A$1:$K$716,4,FALSE)</f>
        <v>#N/A</v>
      </c>
      <c r="E109" s="135" t="e">
        <f>VLOOKUP($N109,УЧАСТНИКИ!$A$1:$K$716,8,FALSE)</f>
        <v>#N/A</v>
      </c>
      <c r="F109" s="235" t="e">
        <f>VLOOKUP($N109,УЧАСТНИКИ!$A$1:$K$716,5,FALSE)</f>
        <v>#N/A</v>
      </c>
      <c r="G109" s="235" t="e">
        <f>VLOOKUP($N109,УЧАСТНИКИ!#REF!,7,FALSE)</f>
        <v>#REF!</v>
      </c>
      <c r="H109" s="235" t="e">
        <f>VLOOKUP($N109,УЧАСТНИКИ!$A$1:$K$716,11,FALSE)</f>
        <v>#N/A</v>
      </c>
      <c r="I109" s="180"/>
      <c r="J109" s="137"/>
      <c r="K109" s="137"/>
      <c r="L109" s="137"/>
      <c r="M109" s="300" t="e">
        <f>VLOOKUP($N109,УЧАСТНИКИ!$A$1:$K$716,10,FALSE)</f>
        <v>#N/A</v>
      </c>
      <c r="N109" s="196"/>
    </row>
    <row r="110" spans="1:14" ht="15" customHeight="1" x14ac:dyDescent="0.2">
      <c r="A110" s="132">
        <v>60</v>
      </c>
      <c r="B110" s="292" t="e">
        <f>VLOOKUP($N110,УЧАСТНИКИ!$A$1:$K$716,3,FALSE)</f>
        <v>#N/A</v>
      </c>
      <c r="C110" s="135">
        <f t="shared" si="2"/>
        <v>0</v>
      </c>
      <c r="D110" s="135" t="e">
        <f>VLOOKUP($N110,УЧАСТНИКИ!$A$1:$K$716,4,FALSE)</f>
        <v>#N/A</v>
      </c>
      <c r="E110" s="135" t="e">
        <f>VLOOKUP($N110,УЧАСТНИКИ!$A$1:$K$716,8,FALSE)</f>
        <v>#N/A</v>
      </c>
      <c r="F110" s="235" t="e">
        <f>VLOOKUP($N110,УЧАСТНИКИ!$A$1:$K$716,5,FALSE)</f>
        <v>#N/A</v>
      </c>
      <c r="G110" s="235" t="e">
        <f>VLOOKUP($N110,УЧАСТНИКИ!#REF!,7,FALSE)</f>
        <v>#REF!</v>
      </c>
      <c r="H110" s="235" t="e">
        <f>VLOOKUP($N110,УЧАСТНИКИ!$A$1:$K$716,11,FALSE)</f>
        <v>#N/A</v>
      </c>
      <c r="I110" s="180"/>
      <c r="J110" s="137"/>
      <c r="K110" s="137"/>
      <c r="L110" s="137"/>
      <c r="M110" s="300" t="e">
        <f>VLOOKUP($N110,УЧАСТНИКИ!$A$1:$K$716,10,FALSE)</f>
        <v>#N/A</v>
      </c>
      <c r="N110" s="196"/>
    </row>
    <row r="111" spans="1:14" ht="15" customHeight="1" x14ac:dyDescent="0.2">
      <c r="A111" s="132">
        <v>61</v>
      </c>
      <c r="B111" s="292" t="e">
        <f>VLOOKUP($N111,УЧАСТНИКИ!$A$1:$K$716,3,FALSE)</f>
        <v>#N/A</v>
      </c>
      <c r="C111" s="135">
        <f t="shared" si="2"/>
        <v>0</v>
      </c>
      <c r="D111" s="135" t="e">
        <f>VLOOKUP($N111,УЧАСТНИКИ!$A$1:$K$716,4,FALSE)</f>
        <v>#N/A</v>
      </c>
      <c r="E111" s="135" t="e">
        <f>VLOOKUP($N111,УЧАСТНИКИ!$A$1:$K$716,8,FALSE)</f>
        <v>#N/A</v>
      </c>
      <c r="F111" s="235" t="e">
        <f>VLOOKUP($N111,УЧАСТНИКИ!$A$1:$K$716,5,FALSE)</f>
        <v>#N/A</v>
      </c>
      <c r="G111" s="235" t="e">
        <f>VLOOKUP($N111,УЧАСТНИКИ!#REF!,7,FALSE)</f>
        <v>#REF!</v>
      </c>
      <c r="H111" s="235" t="e">
        <f>VLOOKUP($N111,УЧАСТНИКИ!$A$1:$K$716,11,FALSE)</f>
        <v>#N/A</v>
      </c>
      <c r="I111" s="180"/>
      <c r="J111" s="137"/>
      <c r="K111" s="137"/>
      <c r="L111" s="137"/>
      <c r="M111" s="300" t="e">
        <f>VLOOKUP($N111,УЧАСТНИКИ!$A$1:$K$716,10,FALSE)</f>
        <v>#N/A</v>
      </c>
      <c r="N111" s="196"/>
    </row>
    <row r="112" spans="1:14" s="97" customFormat="1" ht="15" customHeight="1" x14ac:dyDescent="0.2">
      <c r="A112" s="132">
        <v>62</v>
      </c>
      <c r="B112" s="334" t="e">
        <f>VLOOKUP($N112,УЧАСТНИКИ!$A$1:$K$716,3,FALSE)</f>
        <v>#N/A</v>
      </c>
      <c r="C112" s="335">
        <f>N112</f>
        <v>0</v>
      </c>
      <c r="D112" s="335" t="e">
        <f>VLOOKUP($N112,УЧАСТНИКИ!$A$1:$K$716,4,FALSE)</f>
        <v>#N/A</v>
      </c>
      <c r="E112" s="335" t="e">
        <f>VLOOKUP($N112,УЧАСТНИКИ!$A$1:$K$716,8,FALSE)</f>
        <v>#N/A</v>
      </c>
      <c r="F112" s="336" t="e">
        <f>VLOOKUP($N112,УЧАСТНИКИ!$A$1:$K$716,5,FALSE)</f>
        <v>#N/A</v>
      </c>
      <c r="G112" s="336" t="e">
        <f>VLOOKUP($N112,УЧАСТНИКИ!#REF!,7,FALSE)</f>
        <v>#REF!</v>
      </c>
      <c r="H112" s="336" t="e">
        <f>VLOOKUP($N112,УЧАСТНИКИ!$A$1:$K$716,11,FALSE)</f>
        <v>#N/A</v>
      </c>
      <c r="I112" s="180"/>
      <c r="J112" s="137"/>
      <c r="K112" s="137"/>
      <c r="L112" s="137"/>
      <c r="M112" s="337" t="e">
        <f>VLOOKUP($N112,УЧАСТНИКИ!$A$1:$K$716,10,FALSE)</f>
        <v>#N/A</v>
      </c>
      <c r="N112" s="196"/>
    </row>
    <row r="113" spans="1:14" ht="15" customHeight="1" x14ac:dyDescent="0.2">
      <c r="A113" s="132">
        <v>63</v>
      </c>
      <c r="B113" s="292" t="e">
        <f>VLOOKUP($N113,УЧАСТНИКИ!$A$1:$K$716,3,FALSE)</f>
        <v>#N/A</v>
      </c>
      <c r="C113" s="135">
        <f t="shared" ref="C113:C154" si="3">N113</f>
        <v>0</v>
      </c>
      <c r="D113" s="135" t="e">
        <f>VLOOKUP($N113,УЧАСТНИКИ!$A$1:$K$716,4,FALSE)</f>
        <v>#N/A</v>
      </c>
      <c r="E113" s="135" t="e">
        <f>VLOOKUP($N113,УЧАСТНИКИ!$A$1:$K$716,8,FALSE)</f>
        <v>#N/A</v>
      </c>
      <c r="F113" s="235" t="e">
        <f>VLOOKUP($N113,УЧАСТНИКИ!$A$1:$K$716,5,FALSE)</f>
        <v>#N/A</v>
      </c>
      <c r="G113" s="235" t="e">
        <f>VLOOKUP($N113,УЧАСТНИКИ!#REF!,7,FALSE)</f>
        <v>#REF!</v>
      </c>
      <c r="H113" s="235" t="e">
        <f>VLOOKUP($N113,УЧАСТНИКИ!$A$1:$K$716,11,FALSE)</f>
        <v>#N/A</v>
      </c>
      <c r="I113" s="180"/>
      <c r="J113" s="137"/>
      <c r="K113" s="137"/>
      <c r="L113" s="137"/>
      <c r="M113" s="300" t="e">
        <f>VLOOKUP($N113,УЧАСТНИКИ!$A$1:$K$716,10,FALSE)</f>
        <v>#N/A</v>
      </c>
      <c r="N113" s="196"/>
    </row>
    <row r="114" spans="1:14" ht="15" customHeight="1" x14ac:dyDescent="0.2">
      <c r="A114" s="132">
        <v>64</v>
      </c>
      <c r="B114" s="292" t="e">
        <f>VLOOKUP($N114,УЧАСТНИКИ!$A$1:$K$716,3,FALSE)</f>
        <v>#N/A</v>
      </c>
      <c r="C114" s="135">
        <f t="shared" si="3"/>
        <v>0</v>
      </c>
      <c r="D114" s="135" t="e">
        <f>VLOOKUP($N114,УЧАСТНИКИ!$A$1:$K$716,4,FALSE)</f>
        <v>#N/A</v>
      </c>
      <c r="E114" s="135" t="e">
        <f>VLOOKUP($N114,УЧАСТНИКИ!$A$1:$K$716,8,FALSE)</f>
        <v>#N/A</v>
      </c>
      <c r="F114" s="235" t="e">
        <f>VLOOKUP($N114,УЧАСТНИКИ!$A$1:$K$716,5,FALSE)</f>
        <v>#N/A</v>
      </c>
      <c r="G114" s="235" t="e">
        <f>VLOOKUP($N114,УЧАСТНИКИ!#REF!,7,FALSE)</f>
        <v>#REF!</v>
      </c>
      <c r="H114" s="235" t="e">
        <f>VLOOKUP($N114,УЧАСТНИКИ!$A$1:$K$716,11,FALSE)</f>
        <v>#N/A</v>
      </c>
      <c r="I114" s="180"/>
      <c r="J114" s="137"/>
      <c r="K114" s="137"/>
      <c r="L114" s="137"/>
      <c r="M114" s="300" t="e">
        <f>VLOOKUP($N114,УЧАСТНИКИ!$A$1:$K$716,10,FALSE)</f>
        <v>#N/A</v>
      </c>
      <c r="N114" s="196"/>
    </row>
    <row r="115" spans="1:14" ht="15" customHeight="1" x14ac:dyDescent="0.2">
      <c r="A115" s="127"/>
      <c r="B115" s="438" t="str">
        <f>Name_7</f>
        <v>МУЖЧИНЫ 2001г.р. и старше</v>
      </c>
      <c r="C115" s="438"/>
      <c r="D115" s="438"/>
      <c r="E115" s="128"/>
      <c r="F115" s="128"/>
      <c r="G115" s="129"/>
      <c r="H115" s="128"/>
      <c r="I115" s="130"/>
      <c r="J115" s="128"/>
      <c r="K115" s="67"/>
      <c r="L115" s="67"/>
      <c r="M115" s="131"/>
    </row>
    <row r="116" spans="1:14" ht="15" customHeight="1" x14ac:dyDescent="0.2">
      <c r="A116" s="132">
        <v>1</v>
      </c>
      <c r="B116" s="292" t="e">
        <f>VLOOKUP($N116,УЧАСТНИКИ!$A$1:$K$716,3,FALSE)</f>
        <v>#N/A</v>
      </c>
      <c r="C116" s="135">
        <f t="shared" si="3"/>
        <v>0</v>
      </c>
      <c r="D116" s="135" t="e">
        <f>VLOOKUP($N116,УЧАСТНИКИ!$A$1:$K$716,4,FALSE)</f>
        <v>#N/A</v>
      </c>
      <c r="E116" s="135" t="e">
        <f>VLOOKUP($N116,УЧАСТНИКИ!$A$1:$K$716,8,FALSE)</f>
        <v>#N/A</v>
      </c>
      <c r="F116" s="235" t="e">
        <f>VLOOKUP($N116,УЧАСТНИКИ!$A$1:$K$716,5,FALSE)</f>
        <v>#N/A</v>
      </c>
      <c r="G116" s="235" t="e">
        <f>VLOOKUP($N116,УЧАСТНИКИ!#REF!,7,FALSE)</f>
        <v>#REF!</v>
      </c>
      <c r="H116" s="235" t="e">
        <f>VLOOKUP($N116,УЧАСТНИКИ!$A$1:$K$716,11,FALSE)</f>
        <v>#N/A</v>
      </c>
      <c r="I116" s="180"/>
      <c r="J116" s="137"/>
      <c r="K116" s="137"/>
      <c r="L116" s="137"/>
      <c r="M116" s="300" t="e">
        <f>VLOOKUP($N116,УЧАСТНИКИ!$A$1:$K$716,10,FALSE)</f>
        <v>#N/A</v>
      </c>
      <c r="N116" s="240"/>
    </row>
    <row r="117" spans="1:14" ht="15" customHeight="1" x14ac:dyDescent="0.2">
      <c r="A117" s="132">
        <v>2</v>
      </c>
      <c r="B117" s="292" t="e">
        <f>VLOOKUP($N117,УЧАСТНИКИ!$A$1:$K$716,3,FALSE)</f>
        <v>#N/A</v>
      </c>
      <c r="C117" s="135">
        <f t="shared" si="3"/>
        <v>0</v>
      </c>
      <c r="D117" s="135" t="e">
        <f>VLOOKUP($N117,УЧАСТНИКИ!$A$1:$K$716,4,FALSE)</f>
        <v>#N/A</v>
      </c>
      <c r="E117" s="135" t="e">
        <f>VLOOKUP($N117,УЧАСТНИКИ!$A$1:$K$716,8,FALSE)</f>
        <v>#N/A</v>
      </c>
      <c r="F117" s="235" t="e">
        <f>VLOOKUP($N117,УЧАСТНИКИ!$A$1:$K$716,5,FALSE)</f>
        <v>#N/A</v>
      </c>
      <c r="G117" s="235" t="e">
        <f>VLOOKUP($N117,УЧАСТНИКИ!#REF!,7,FALSE)</f>
        <v>#REF!</v>
      </c>
      <c r="H117" s="235" t="e">
        <f>VLOOKUP($N117,УЧАСТНИКИ!$A$1:$K$716,11,FALSE)</f>
        <v>#N/A</v>
      </c>
      <c r="I117" s="180"/>
      <c r="J117" s="137"/>
      <c r="K117" s="137"/>
      <c r="L117" s="137"/>
      <c r="M117" s="300" t="e">
        <f>VLOOKUP($N117,УЧАСТНИКИ!$A$1:$K$716,10,FALSE)</f>
        <v>#N/A</v>
      </c>
      <c r="N117" s="183"/>
    </row>
    <row r="118" spans="1:14" ht="15" customHeight="1" x14ac:dyDescent="0.2">
      <c r="A118" s="132">
        <v>3</v>
      </c>
      <c r="B118" s="292" t="e">
        <f>VLOOKUP($N118,УЧАСТНИКИ!$A$1:$K$716,3,FALSE)</f>
        <v>#N/A</v>
      </c>
      <c r="C118" s="135">
        <f t="shared" si="3"/>
        <v>0</v>
      </c>
      <c r="D118" s="135" t="e">
        <f>VLOOKUP($N118,УЧАСТНИКИ!$A$1:$K$716,4,FALSE)</f>
        <v>#N/A</v>
      </c>
      <c r="E118" s="135" t="e">
        <f>VLOOKUP($N118,УЧАСТНИКИ!$A$1:$K$716,8,FALSE)</f>
        <v>#N/A</v>
      </c>
      <c r="F118" s="235" t="e">
        <f>VLOOKUP($N118,УЧАСТНИКИ!$A$1:$K$716,5,FALSE)</f>
        <v>#N/A</v>
      </c>
      <c r="G118" s="235" t="e">
        <f>VLOOKUP($N118,УЧАСТНИКИ!#REF!,7,FALSE)</f>
        <v>#REF!</v>
      </c>
      <c r="H118" s="235" t="e">
        <f>VLOOKUP($N118,УЧАСТНИКИ!$A$1:$K$716,11,FALSE)</f>
        <v>#N/A</v>
      </c>
      <c r="I118" s="180"/>
      <c r="J118" s="137"/>
      <c r="K118" s="137"/>
      <c r="L118" s="137"/>
      <c r="M118" s="300" t="e">
        <f>VLOOKUP($N118,УЧАСТНИКИ!$A$1:$K$716,10,FALSE)</f>
        <v>#N/A</v>
      </c>
      <c r="N118" s="183"/>
    </row>
    <row r="119" spans="1:14" ht="15" customHeight="1" x14ac:dyDescent="0.2">
      <c r="A119" s="132">
        <v>4</v>
      </c>
      <c r="B119" s="292" t="e">
        <f>VLOOKUP($N119,УЧАСТНИКИ!$A$1:$K$716,3,FALSE)</f>
        <v>#N/A</v>
      </c>
      <c r="C119" s="135">
        <f t="shared" si="3"/>
        <v>0</v>
      </c>
      <c r="D119" s="135" t="e">
        <f>VLOOKUP($N119,УЧАСТНИКИ!$A$1:$K$716,4,FALSE)</f>
        <v>#N/A</v>
      </c>
      <c r="E119" s="135" t="e">
        <f>VLOOKUP($N119,УЧАСТНИКИ!$A$1:$K$716,8,FALSE)</f>
        <v>#N/A</v>
      </c>
      <c r="F119" s="235" t="e">
        <f>VLOOKUP($N119,УЧАСТНИКИ!$A$1:$K$716,5,FALSE)</f>
        <v>#N/A</v>
      </c>
      <c r="G119" s="235" t="e">
        <f>VLOOKUP($N119,УЧАСТНИКИ!#REF!,7,FALSE)</f>
        <v>#REF!</v>
      </c>
      <c r="H119" s="235" t="e">
        <f>VLOOKUP($N119,УЧАСТНИКИ!$A$1:$K$716,11,FALSE)</f>
        <v>#N/A</v>
      </c>
      <c r="I119" s="180"/>
      <c r="J119" s="137"/>
      <c r="K119" s="137"/>
      <c r="L119" s="137"/>
      <c r="M119" s="300" t="e">
        <f>VLOOKUP($N119,УЧАСТНИКИ!$A$1:$K$716,10,FALSE)</f>
        <v>#N/A</v>
      </c>
      <c r="N119" s="192"/>
    </row>
    <row r="120" spans="1:14" ht="15" customHeight="1" x14ac:dyDescent="0.2">
      <c r="A120" s="132">
        <v>5</v>
      </c>
      <c r="B120" s="292" t="e">
        <f>VLOOKUP($N120,УЧАСТНИКИ!$A$1:$K$716,3,FALSE)</f>
        <v>#N/A</v>
      </c>
      <c r="C120" s="135">
        <f t="shared" si="3"/>
        <v>0</v>
      </c>
      <c r="D120" s="135" t="e">
        <f>VLOOKUP($N120,УЧАСТНИКИ!$A$1:$K$716,4,FALSE)</f>
        <v>#N/A</v>
      </c>
      <c r="E120" s="135" t="e">
        <f>VLOOKUP($N120,УЧАСТНИКИ!$A$1:$K$716,8,FALSE)</f>
        <v>#N/A</v>
      </c>
      <c r="F120" s="235" t="e">
        <f>VLOOKUP($N120,УЧАСТНИКИ!$A$1:$K$716,5,FALSE)</f>
        <v>#N/A</v>
      </c>
      <c r="G120" s="235" t="e">
        <f>VLOOKUP($N120,УЧАСТНИКИ!#REF!,7,FALSE)</f>
        <v>#REF!</v>
      </c>
      <c r="H120" s="235" t="e">
        <f>VLOOKUP($N120,УЧАСТНИКИ!$A$1:$K$716,11,FALSE)</f>
        <v>#N/A</v>
      </c>
      <c r="I120" s="180"/>
      <c r="J120" s="137"/>
      <c r="K120" s="137"/>
      <c r="L120" s="137"/>
      <c r="M120" s="300" t="e">
        <f>VLOOKUP($N120,УЧАСТНИКИ!$A$1:$K$716,10,FALSE)</f>
        <v>#N/A</v>
      </c>
      <c r="N120" s="196"/>
    </row>
    <row r="121" spans="1:14" ht="15" customHeight="1" x14ac:dyDescent="0.2">
      <c r="A121" s="132">
        <v>6</v>
      </c>
      <c r="B121" s="292" t="e">
        <f>VLOOKUP($N121,УЧАСТНИКИ!$A$1:$K$716,3,FALSE)</f>
        <v>#N/A</v>
      </c>
      <c r="C121" s="135">
        <f t="shared" si="3"/>
        <v>0</v>
      </c>
      <c r="D121" s="135" t="e">
        <f>VLOOKUP($N121,УЧАСТНИКИ!$A$1:$K$716,4,FALSE)</f>
        <v>#N/A</v>
      </c>
      <c r="E121" s="135" t="e">
        <f>VLOOKUP($N121,УЧАСТНИКИ!$A$1:$K$716,8,FALSE)</f>
        <v>#N/A</v>
      </c>
      <c r="F121" s="235" t="e">
        <f>VLOOKUP($N121,УЧАСТНИКИ!$A$1:$K$716,5,FALSE)</f>
        <v>#N/A</v>
      </c>
      <c r="G121" s="235" t="e">
        <f>VLOOKUP($N121,УЧАСТНИКИ!#REF!,7,FALSE)</f>
        <v>#REF!</v>
      </c>
      <c r="H121" s="235" t="e">
        <f>VLOOKUP($N121,УЧАСТНИКИ!$A$1:$K$716,11,FALSE)</f>
        <v>#N/A</v>
      </c>
      <c r="I121" s="180"/>
      <c r="J121" s="137"/>
      <c r="K121" s="137"/>
      <c r="L121" s="137"/>
      <c r="M121" s="300" t="e">
        <f>VLOOKUP($N121,УЧАСТНИКИ!$A$1:$K$716,10,FALSE)</f>
        <v>#N/A</v>
      </c>
      <c r="N121" s="192"/>
    </row>
    <row r="122" spans="1:14" ht="15" customHeight="1" x14ac:dyDescent="0.2">
      <c r="A122" s="132">
        <v>7</v>
      </c>
      <c r="B122" s="292" t="e">
        <f>VLOOKUP($N122,УЧАСТНИКИ!$A$1:$K$716,3,FALSE)</f>
        <v>#N/A</v>
      </c>
      <c r="C122" s="135">
        <f t="shared" si="3"/>
        <v>0</v>
      </c>
      <c r="D122" s="135" t="e">
        <f>VLOOKUP($N122,УЧАСТНИКИ!$A$1:$K$716,4,FALSE)</f>
        <v>#N/A</v>
      </c>
      <c r="E122" s="135" t="e">
        <f>VLOOKUP($N122,УЧАСТНИКИ!$A$1:$K$716,8,FALSE)</f>
        <v>#N/A</v>
      </c>
      <c r="F122" s="235" t="e">
        <f>VLOOKUP($N122,УЧАСТНИКИ!$A$1:$K$716,5,FALSE)</f>
        <v>#N/A</v>
      </c>
      <c r="G122" s="235" t="e">
        <f>VLOOKUP($N122,УЧАСТНИКИ!#REF!,7,FALSE)</f>
        <v>#REF!</v>
      </c>
      <c r="H122" s="235" t="e">
        <f>VLOOKUP($N122,УЧАСТНИКИ!$A$1:$K$716,11,FALSE)</f>
        <v>#N/A</v>
      </c>
      <c r="I122" s="180"/>
      <c r="J122" s="137"/>
      <c r="K122" s="137"/>
      <c r="L122" s="137"/>
      <c r="M122" s="300" t="e">
        <f>VLOOKUP($N122,УЧАСТНИКИ!$A$1:$K$716,10,FALSE)</f>
        <v>#N/A</v>
      </c>
      <c r="N122" s="192"/>
    </row>
    <row r="123" spans="1:14" ht="15" customHeight="1" x14ac:dyDescent="0.2">
      <c r="A123" s="132">
        <v>8</v>
      </c>
      <c r="B123" s="292" t="e">
        <f>VLOOKUP($N123,УЧАСТНИКИ!$A$1:$K$716,3,FALSE)</f>
        <v>#N/A</v>
      </c>
      <c r="C123" s="135">
        <f t="shared" si="3"/>
        <v>0</v>
      </c>
      <c r="D123" s="135" t="e">
        <f>VLOOKUP($N123,УЧАСТНИКИ!$A$1:$K$716,4,FALSE)</f>
        <v>#N/A</v>
      </c>
      <c r="E123" s="135" t="e">
        <f>VLOOKUP($N123,УЧАСТНИКИ!$A$1:$K$716,8,FALSE)</f>
        <v>#N/A</v>
      </c>
      <c r="F123" s="235" t="e">
        <f>VLOOKUP($N123,УЧАСТНИКИ!$A$1:$K$716,5,FALSE)</f>
        <v>#N/A</v>
      </c>
      <c r="G123" s="235" t="e">
        <f>VLOOKUP($N123,УЧАСТНИКИ!#REF!,7,FALSE)</f>
        <v>#REF!</v>
      </c>
      <c r="H123" s="235" t="e">
        <f>VLOOKUP($N123,УЧАСТНИКИ!$A$1:$K$716,11,FALSE)</f>
        <v>#N/A</v>
      </c>
      <c r="I123" s="180"/>
      <c r="J123" s="137"/>
      <c r="K123" s="137"/>
      <c r="L123" s="137"/>
      <c r="M123" s="300" t="e">
        <f>VLOOKUP($N123,УЧАСТНИКИ!$A$1:$K$716,10,FALSE)</f>
        <v>#N/A</v>
      </c>
      <c r="N123" s="192"/>
    </row>
    <row r="124" spans="1:14" ht="15" customHeight="1" x14ac:dyDescent="0.2">
      <c r="A124" s="132">
        <v>9</v>
      </c>
      <c r="B124" s="292" t="e">
        <f>VLOOKUP($N124,УЧАСТНИКИ!$A$1:$K$716,3,FALSE)</f>
        <v>#N/A</v>
      </c>
      <c r="C124" s="135">
        <f t="shared" si="3"/>
        <v>0</v>
      </c>
      <c r="D124" s="135" t="e">
        <f>VLOOKUP($N124,УЧАСТНИКИ!$A$1:$K$716,4,FALSE)</f>
        <v>#N/A</v>
      </c>
      <c r="E124" s="135" t="e">
        <f>VLOOKUP($N124,УЧАСТНИКИ!$A$1:$K$716,8,FALSE)</f>
        <v>#N/A</v>
      </c>
      <c r="F124" s="235" t="e">
        <f>VLOOKUP($N124,УЧАСТНИКИ!$A$1:$K$716,5,FALSE)</f>
        <v>#N/A</v>
      </c>
      <c r="G124" s="235" t="e">
        <f>VLOOKUP($N124,УЧАСТНИКИ!#REF!,7,FALSE)</f>
        <v>#REF!</v>
      </c>
      <c r="H124" s="235" t="e">
        <f>VLOOKUP($N124,УЧАСТНИКИ!$A$1:$K$716,11,FALSE)</f>
        <v>#N/A</v>
      </c>
      <c r="I124" s="180"/>
      <c r="J124" s="137"/>
      <c r="K124" s="137"/>
      <c r="L124" s="137"/>
      <c r="M124" s="300" t="e">
        <f>VLOOKUP($N124,УЧАСТНИКИ!$A$1:$K$716,10,FALSE)</f>
        <v>#N/A</v>
      </c>
      <c r="N124" s="192"/>
    </row>
    <row r="125" spans="1:14" ht="15" customHeight="1" x14ac:dyDescent="0.2">
      <c r="A125" s="132">
        <v>10</v>
      </c>
      <c r="B125" s="292" t="e">
        <f>VLOOKUP($N125,УЧАСТНИКИ!$A$1:$K$716,3,FALSE)</f>
        <v>#N/A</v>
      </c>
      <c r="C125" s="135">
        <f t="shared" si="3"/>
        <v>0</v>
      </c>
      <c r="D125" s="135" t="e">
        <f>VLOOKUP($N125,УЧАСТНИКИ!$A$1:$K$716,4,FALSE)</f>
        <v>#N/A</v>
      </c>
      <c r="E125" s="135" t="e">
        <f>VLOOKUP($N125,УЧАСТНИКИ!$A$1:$K$716,8,FALSE)</f>
        <v>#N/A</v>
      </c>
      <c r="F125" s="235" t="e">
        <f>VLOOKUP($N125,УЧАСТНИКИ!$A$1:$K$716,5,FALSE)</f>
        <v>#N/A</v>
      </c>
      <c r="G125" s="235" t="e">
        <f>VLOOKUP($N125,УЧАСТНИКИ!#REF!,7,FALSE)</f>
        <v>#REF!</v>
      </c>
      <c r="H125" s="235" t="e">
        <f>VLOOKUP($N125,УЧАСТНИКИ!$A$1:$K$716,11,FALSE)</f>
        <v>#N/A</v>
      </c>
      <c r="I125" s="180"/>
      <c r="J125" s="137"/>
      <c r="K125" s="137"/>
      <c r="L125" s="137"/>
      <c r="M125" s="300" t="e">
        <f>VLOOKUP($N125,УЧАСТНИКИ!$A$1:$K$716,10,FALSE)</f>
        <v>#N/A</v>
      </c>
      <c r="N125" s="183"/>
    </row>
    <row r="126" spans="1:14" ht="15" customHeight="1" x14ac:dyDescent="0.2">
      <c r="A126" s="132">
        <v>11</v>
      </c>
      <c r="B126" s="292" t="e">
        <f>VLOOKUP($N126,УЧАСТНИКИ!$A$1:$K$716,3,FALSE)</f>
        <v>#N/A</v>
      </c>
      <c r="C126" s="135">
        <f t="shared" si="3"/>
        <v>0</v>
      </c>
      <c r="D126" s="135" t="e">
        <f>VLOOKUP($N126,УЧАСТНИКИ!$A$1:$K$716,4,FALSE)</f>
        <v>#N/A</v>
      </c>
      <c r="E126" s="135" t="e">
        <f>VLOOKUP($N126,УЧАСТНИКИ!$A$1:$K$716,8,FALSE)</f>
        <v>#N/A</v>
      </c>
      <c r="F126" s="235" t="e">
        <f>VLOOKUP($N126,УЧАСТНИКИ!$A$1:$K$716,5,FALSE)</f>
        <v>#N/A</v>
      </c>
      <c r="G126" s="235" t="e">
        <f>VLOOKUP($N126,УЧАСТНИКИ!#REF!,7,FALSE)</f>
        <v>#REF!</v>
      </c>
      <c r="H126" s="235" t="e">
        <f>VLOOKUP($N126,УЧАСТНИКИ!$A$1:$K$716,11,FALSE)</f>
        <v>#N/A</v>
      </c>
      <c r="I126" s="180"/>
      <c r="J126" s="137"/>
      <c r="K126" s="137"/>
      <c r="L126" s="137"/>
      <c r="M126" s="300" t="e">
        <f>VLOOKUP($N126,УЧАСТНИКИ!$A$1:$K$716,10,FALSE)</f>
        <v>#N/A</v>
      </c>
      <c r="N126" s="192"/>
    </row>
    <row r="127" spans="1:14" ht="15" customHeight="1" x14ac:dyDescent="0.2">
      <c r="A127" s="132">
        <v>12</v>
      </c>
      <c r="B127" s="292" t="e">
        <f>VLOOKUP($N127,УЧАСТНИКИ!$A$1:$K$716,3,FALSE)</f>
        <v>#N/A</v>
      </c>
      <c r="C127" s="135">
        <f t="shared" si="3"/>
        <v>0</v>
      </c>
      <c r="D127" s="135" t="e">
        <f>VLOOKUP($N127,УЧАСТНИКИ!$A$1:$K$716,4,FALSE)</f>
        <v>#N/A</v>
      </c>
      <c r="E127" s="135" t="e">
        <f>VLOOKUP($N127,УЧАСТНИКИ!$A$1:$K$716,8,FALSE)</f>
        <v>#N/A</v>
      </c>
      <c r="F127" s="235" t="e">
        <f>VLOOKUP($N127,УЧАСТНИКИ!$A$1:$K$716,5,FALSE)</f>
        <v>#N/A</v>
      </c>
      <c r="G127" s="235" t="e">
        <f>VLOOKUP($N127,УЧАСТНИКИ!#REF!,7,FALSE)</f>
        <v>#REF!</v>
      </c>
      <c r="H127" s="235" t="e">
        <f>VLOOKUP($N127,УЧАСТНИКИ!$A$1:$K$716,11,FALSE)</f>
        <v>#N/A</v>
      </c>
      <c r="I127" s="180"/>
      <c r="J127" s="137"/>
      <c r="K127" s="137"/>
      <c r="L127" s="137"/>
      <c r="M127" s="300" t="e">
        <f>VLOOKUP($N127,УЧАСТНИКИ!$A$1:$K$716,10,FALSE)</f>
        <v>#N/A</v>
      </c>
      <c r="N127" s="192"/>
    </row>
    <row r="128" spans="1:14" ht="15" customHeight="1" x14ac:dyDescent="0.2">
      <c r="A128" s="132">
        <v>13</v>
      </c>
      <c r="B128" s="292" t="e">
        <f>VLOOKUP($N128,УЧАСТНИКИ!$A$1:$K$716,3,FALSE)</f>
        <v>#N/A</v>
      </c>
      <c r="C128" s="135">
        <f t="shared" si="3"/>
        <v>0</v>
      </c>
      <c r="D128" s="135" t="e">
        <f>VLOOKUP($N128,УЧАСТНИКИ!$A$1:$K$716,4,FALSE)</f>
        <v>#N/A</v>
      </c>
      <c r="E128" s="135" t="e">
        <f>VLOOKUP($N128,УЧАСТНИКИ!$A$1:$K$716,8,FALSE)</f>
        <v>#N/A</v>
      </c>
      <c r="F128" s="235" t="e">
        <f>VLOOKUP($N128,УЧАСТНИКИ!$A$1:$K$716,5,FALSE)</f>
        <v>#N/A</v>
      </c>
      <c r="G128" s="235" t="e">
        <f>VLOOKUP($N128,УЧАСТНИКИ!#REF!,7,FALSE)</f>
        <v>#REF!</v>
      </c>
      <c r="H128" s="235" t="e">
        <f>VLOOKUP($N128,УЧАСТНИКИ!$A$1:$K$716,11,FALSE)</f>
        <v>#N/A</v>
      </c>
      <c r="I128" s="180"/>
      <c r="J128" s="137"/>
      <c r="K128" s="137"/>
      <c r="L128" s="137"/>
      <c r="M128" s="300" t="e">
        <f>VLOOKUP($N128,УЧАСТНИКИ!$A$1:$K$716,10,FALSE)</f>
        <v>#N/A</v>
      </c>
      <c r="N128" s="192"/>
    </row>
    <row r="129" spans="1:14" ht="15" customHeight="1" x14ac:dyDescent="0.2">
      <c r="A129" s="132">
        <v>14</v>
      </c>
      <c r="B129" s="292" t="e">
        <f>VLOOKUP($N129,УЧАСТНИКИ!$A$1:$K$716,3,FALSE)</f>
        <v>#N/A</v>
      </c>
      <c r="C129" s="135">
        <f t="shared" si="3"/>
        <v>0</v>
      </c>
      <c r="D129" s="135" t="e">
        <f>VLOOKUP($N129,УЧАСТНИКИ!$A$1:$K$716,4,FALSE)</f>
        <v>#N/A</v>
      </c>
      <c r="E129" s="135" t="e">
        <f>VLOOKUP($N129,УЧАСТНИКИ!$A$1:$K$716,8,FALSE)</f>
        <v>#N/A</v>
      </c>
      <c r="F129" s="235" t="e">
        <f>VLOOKUP($N129,УЧАСТНИКИ!$A$1:$K$716,5,FALSE)</f>
        <v>#N/A</v>
      </c>
      <c r="G129" s="235" t="e">
        <f>VLOOKUP($N129,УЧАСТНИКИ!#REF!,7,FALSE)</f>
        <v>#REF!</v>
      </c>
      <c r="H129" s="235" t="e">
        <f>VLOOKUP($N129,УЧАСТНИКИ!$A$1:$K$716,11,FALSE)</f>
        <v>#N/A</v>
      </c>
      <c r="I129" s="180"/>
      <c r="J129" s="137"/>
      <c r="K129" s="137"/>
      <c r="L129" s="137"/>
      <c r="M129" s="300" t="e">
        <f>VLOOKUP($N129,УЧАСТНИКИ!$A$1:$K$716,10,FALSE)</f>
        <v>#N/A</v>
      </c>
      <c r="N129" s="192"/>
    </row>
    <row r="130" spans="1:14" ht="15" customHeight="1" x14ac:dyDescent="0.2">
      <c r="A130" s="132">
        <v>15</v>
      </c>
      <c r="B130" s="292" t="e">
        <f>VLOOKUP($N130,УЧАСТНИКИ!$A$1:$K$716,3,FALSE)</f>
        <v>#N/A</v>
      </c>
      <c r="C130" s="135">
        <f t="shared" si="3"/>
        <v>0</v>
      </c>
      <c r="D130" s="135" t="e">
        <f>VLOOKUP($N130,УЧАСТНИКИ!$A$1:$K$716,4,FALSE)</f>
        <v>#N/A</v>
      </c>
      <c r="E130" s="135" t="e">
        <f>VLOOKUP($N130,УЧАСТНИКИ!$A$1:$K$716,8,FALSE)</f>
        <v>#N/A</v>
      </c>
      <c r="F130" s="235" t="e">
        <f>VLOOKUP($N130,УЧАСТНИКИ!$A$1:$K$716,5,FALSE)</f>
        <v>#N/A</v>
      </c>
      <c r="G130" s="235" t="e">
        <f>VLOOKUP($N130,УЧАСТНИКИ!#REF!,7,FALSE)</f>
        <v>#REF!</v>
      </c>
      <c r="H130" s="235" t="e">
        <f>VLOOKUP($N130,УЧАСТНИКИ!$A$1:$K$716,11,FALSE)</f>
        <v>#N/A</v>
      </c>
      <c r="I130" s="180"/>
      <c r="J130" s="137"/>
      <c r="K130" s="137"/>
      <c r="L130" s="137"/>
      <c r="M130" s="300" t="e">
        <f>VLOOKUP($N130,УЧАСТНИКИ!$A$1:$K$716,10,FALSE)</f>
        <v>#N/A</v>
      </c>
      <c r="N130" s="192"/>
    </row>
    <row r="131" spans="1:14" ht="15" customHeight="1" x14ac:dyDescent="0.2">
      <c r="A131" s="132">
        <v>16</v>
      </c>
      <c r="B131" s="292" t="e">
        <f>VLOOKUP($N131,УЧАСТНИКИ!$A$1:$K$716,3,FALSE)</f>
        <v>#N/A</v>
      </c>
      <c r="C131" s="135">
        <f t="shared" si="3"/>
        <v>0</v>
      </c>
      <c r="D131" s="135" t="e">
        <f>VLOOKUP($N131,УЧАСТНИКИ!$A$1:$K$716,4,FALSE)</f>
        <v>#N/A</v>
      </c>
      <c r="E131" s="135" t="e">
        <f>VLOOKUP($N131,УЧАСТНИКИ!$A$1:$K$716,8,FALSE)</f>
        <v>#N/A</v>
      </c>
      <c r="F131" s="235" t="e">
        <f>VLOOKUP($N131,УЧАСТНИКИ!$A$1:$K$716,5,FALSE)</f>
        <v>#N/A</v>
      </c>
      <c r="G131" s="235" t="e">
        <f>VLOOKUP($N131,УЧАСТНИКИ!#REF!,7,FALSE)</f>
        <v>#REF!</v>
      </c>
      <c r="H131" s="235" t="e">
        <f>VLOOKUP($N131,УЧАСТНИКИ!$A$1:$K$716,11,FALSE)</f>
        <v>#N/A</v>
      </c>
      <c r="I131" s="180"/>
      <c r="J131" s="137"/>
      <c r="K131" s="137"/>
      <c r="L131" s="137"/>
      <c r="M131" s="300" t="e">
        <f>VLOOKUP($N131,УЧАСТНИКИ!$A$1:$K$716,10,FALSE)</f>
        <v>#N/A</v>
      </c>
      <c r="N131" s="192"/>
    </row>
    <row r="132" spans="1:14" ht="15" customHeight="1" x14ac:dyDescent="0.2">
      <c r="A132" s="132">
        <v>18</v>
      </c>
      <c r="B132" s="292" t="e">
        <f>VLOOKUP($N132,УЧАСТНИКИ!$A$1:$K$716,3,FALSE)</f>
        <v>#N/A</v>
      </c>
      <c r="C132" s="135">
        <f t="shared" si="3"/>
        <v>0</v>
      </c>
      <c r="D132" s="135" t="e">
        <f>VLOOKUP($N132,УЧАСТНИКИ!$A$1:$K$716,4,FALSE)</f>
        <v>#N/A</v>
      </c>
      <c r="E132" s="135" t="e">
        <f>VLOOKUP($N132,УЧАСТНИКИ!$A$1:$K$716,8,FALSE)</f>
        <v>#N/A</v>
      </c>
      <c r="F132" s="235" t="e">
        <f>VLOOKUP($N132,УЧАСТНИКИ!$A$1:$K$716,5,FALSE)</f>
        <v>#N/A</v>
      </c>
      <c r="G132" s="235" t="e">
        <f>VLOOKUP($N132,УЧАСТНИКИ!#REF!,7,FALSE)</f>
        <v>#REF!</v>
      </c>
      <c r="H132" s="235" t="e">
        <f>VLOOKUP($N132,УЧАСТНИКИ!$A$1:$K$716,11,FALSE)</f>
        <v>#N/A</v>
      </c>
      <c r="I132" s="180"/>
      <c r="J132" s="137"/>
      <c r="K132" s="137"/>
      <c r="L132" s="137"/>
      <c r="M132" s="300" t="e">
        <f>VLOOKUP($N132,УЧАСТНИКИ!$A$1:$K$716,10,FALSE)</f>
        <v>#N/A</v>
      </c>
      <c r="N132" s="192"/>
    </row>
    <row r="133" spans="1:14" ht="15" customHeight="1" x14ac:dyDescent="0.2">
      <c r="A133" s="132">
        <v>19</v>
      </c>
      <c r="B133" s="292" t="e">
        <f>VLOOKUP($N133,УЧАСТНИКИ!$A$1:$K$716,3,FALSE)</f>
        <v>#N/A</v>
      </c>
      <c r="C133" s="135">
        <f t="shared" si="3"/>
        <v>0</v>
      </c>
      <c r="D133" s="135" t="e">
        <f>VLOOKUP($N133,УЧАСТНИКИ!$A$1:$K$716,4,FALSE)</f>
        <v>#N/A</v>
      </c>
      <c r="E133" s="135" t="e">
        <f>VLOOKUP($N133,УЧАСТНИКИ!$A$1:$K$716,8,FALSE)</f>
        <v>#N/A</v>
      </c>
      <c r="F133" s="235" t="e">
        <f>VLOOKUP($N133,УЧАСТНИКИ!$A$1:$K$716,5,FALSE)</f>
        <v>#N/A</v>
      </c>
      <c r="G133" s="235" t="e">
        <f>VLOOKUP($N133,УЧАСТНИКИ!#REF!,7,FALSE)</f>
        <v>#REF!</v>
      </c>
      <c r="H133" s="235" t="e">
        <f>VLOOKUP($N133,УЧАСТНИКИ!$A$1:$K$716,11,FALSE)</f>
        <v>#N/A</v>
      </c>
      <c r="I133" s="180"/>
      <c r="J133" s="137"/>
      <c r="K133" s="137"/>
      <c r="L133" s="137"/>
      <c r="M133" s="300" t="e">
        <f>VLOOKUP($N133,УЧАСТНИКИ!$A$1:$K$716,10,FALSE)</f>
        <v>#N/A</v>
      </c>
      <c r="N133" s="192"/>
    </row>
    <row r="134" spans="1:14" ht="15" customHeight="1" x14ac:dyDescent="0.2">
      <c r="A134" s="132">
        <v>20</v>
      </c>
      <c r="B134" s="292" t="e">
        <f>VLOOKUP($N134,УЧАСТНИКИ!$A$1:$K$716,3,FALSE)</f>
        <v>#N/A</v>
      </c>
      <c r="C134" s="135">
        <f t="shared" si="3"/>
        <v>0</v>
      </c>
      <c r="D134" s="135" t="e">
        <f>VLOOKUP($N134,УЧАСТНИКИ!$A$1:$K$716,4,FALSE)</f>
        <v>#N/A</v>
      </c>
      <c r="E134" s="135" t="e">
        <f>VLOOKUP($N134,УЧАСТНИКИ!$A$1:$K$716,8,FALSE)</f>
        <v>#N/A</v>
      </c>
      <c r="F134" s="235" t="e">
        <f>VLOOKUP($N134,УЧАСТНИКИ!$A$1:$K$716,5,FALSE)</f>
        <v>#N/A</v>
      </c>
      <c r="G134" s="235" t="e">
        <f>VLOOKUP($N134,УЧАСТНИКИ!#REF!,7,FALSE)</f>
        <v>#REF!</v>
      </c>
      <c r="H134" s="235" t="e">
        <f>VLOOKUP($N134,УЧАСТНИКИ!$A$1:$K$716,11,FALSE)</f>
        <v>#N/A</v>
      </c>
      <c r="I134" s="180"/>
      <c r="J134" s="137"/>
      <c r="K134" s="137"/>
      <c r="L134" s="137"/>
      <c r="M134" s="300" t="e">
        <f>VLOOKUP($N134,УЧАСТНИКИ!$A$1:$K$716,10,FALSE)</f>
        <v>#N/A</v>
      </c>
      <c r="N134" s="192"/>
    </row>
    <row r="135" spans="1:14" ht="15" customHeight="1" x14ac:dyDescent="0.2">
      <c r="A135" s="132">
        <v>21</v>
      </c>
      <c r="B135" s="292" t="e">
        <f>VLOOKUP($N135,УЧАСТНИКИ!$A$1:$K$716,3,FALSE)</f>
        <v>#N/A</v>
      </c>
      <c r="C135" s="135">
        <f t="shared" si="3"/>
        <v>0</v>
      </c>
      <c r="D135" s="135" t="e">
        <f>VLOOKUP($N135,УЧАСТНИКИ!$A$1:$K$716,4,FALSE)</f>
        <v>#N/A</v>
      </c>
      <c r="E135" s="135" t="e">
        <f>VLOOKUP($N135,УЧАСТНИКИ!$A$1:$K$716,8,FALSE)</f>
        <v>#N/A</v>
      </c>
      <c r="F135" s="235" t="e">
        <f>VLOOKUP($N135,УЧАСТНИКИ!$A$1:$K$716,5,FALSE)</f>
        <v>#N/A</v>
      </c>
      <c r="G135" s="235" t="e">
        <f>VLOOKUP($N135,УЧАСТНИКИ!#REF!,7,FALSE)</f>
        <v>#REF!</v>
      </c>
      <c r="H135" s="235" t="e">
        <f>VLOOKUP($N135,УЧАСТНИКИ!$A$1:$K$716,11,FALSE)</f>
        <v>#N/A</v>
      </c>
      <c r="I135" s="180"/>
      <c r="J135" s="137"/>
      <c r="K135" s="137"/>
      <c r="L135" s="137"/>
      <c r="M135" s="300" t="e">
        <f>VLOOKUP($N135,УЧАСТНИКИ!$A$1:$K$716,10,FALSE)</f>
        <v>#N/A</v>
      </c>
      <c r="N135" s="192"/>
    </row>
    <row r="136" spans="1:14" ht="15" customHeight="1" x14ac:dyDescent="0.2">
      <c r="A136" s="132">
        <v>22</v>
      </c>
      <c r="B136" s="292" t="e">
        <f>VLOOKUP($N136,УЧАСТНИКИ!$A$1:$K$716,3,FALSE)</f>
        <v>#N/A</v>
      </c>
      <c r="C136" s="135">
        <f t="shared" si="3"/>
        <v>0</v>
      </c>
      <c r="D136" s="135" t="e">
        <f>VLOOKUP($N136,УЧАСТНИКИ!$A$1:$K$716,4,FALSE)</f>
        <v>#N/A</v>
      </c>
      <c r="E136" s="135" t="e">
        <f>VLOOKUP($N136,УЧАСТНИКИ!$A$1:$K$716,8,FALSE)</f>
        <v>#N/A</v>
      </c>
      <c r="F136" s="235" t="e">
        <f>VLOOKUP($N136,УЧАСТНИКИ!$A$1:$K$716,5,FALSE)</f>
        <v>#N/A</v>
      </c>
      <c r="G136" s="235" t="e">
        <f>VLOOKUP($N136,УЧАСТНИКИ!#REF!,7,FALSE)</f>
        <v>#REF!</v>
      </c>
      <c r="H136" s="235" t="e">
        <f>VLOOKUP($N136,УЧАСТНИКИ!$A$1:$K$716,11,FALSE)</f>
        <v>#N/A</v>
      </c>
      <c r="I136" s="180"/>
      <c r="J136" s="137"/>
      <c r="K136" s="137"/>
      <c r="L136" s="137"/>
      <c r="M136" s="300" t="e">
        <f>VLOOKUP($N136,УЧАСТНИКИ!$A$1:$K$716,10,FALSE)</f>
        <v>#N/A</v>
      </c>
      <c r="N136" s="192"/>
    </row>
    <row r="137" spans="1:14" ht="15" customHeight="1" x14ac:dyDescent="0.2">
      <c r="A137" s="132">
        <v>23</v>
      </c>
      <c r="B137" s="292" t="e">
        <f>VLOOKUP($N137,УЧАСТНИКИ!$A$1:$K$716,3,FALSE)</f>
        <v>#N/A</v>
      </c>
      <c r="C137" s="135">
        <f t="shared" si="3"/>
        <v>0</v>
      </c>
      <c r="D137" s="135" t="e">
        <f>VLOOKUP($N137,УЧАСТНИКИ!$A$1:$K$716,4,FALSE)</f>
        <v>#N/A</v>
      </c>
      <c r="E137" s="135" t="e">
        <f>VLOOKUP($N137,УЧАСТНИКИ!$A$1:$K$716,8,FALSE)</f>
        <v>#N/A</v>
      </c>
      <c r="F137" s="235" t="e">
        <f>VLOOKUP($N137,УЧАСТНИКИ!$A$1:$K$716,5,FALSE)</f>
        <v>#N/A</v>
      </c>
      <c r="G137" s="235" t="e">
        <f>VLOOKUP($N137,УЧАСТНИКИ!#REF!,7,FALSE)</f>
        <v>#REF!</v>
      </c>
      <c r="H137" s="235" t="e">
        <f>VLOOKUP($N137,УЧАСТНИКИ!$A$1:$K$716,11,FALSE)</f>
        <v>#N/A</v>
      </c>
      <c r="I137" s="180"/>
      <c r="J137" s="137"/>
      <c r="K137" s="137"/>
      <c r="L137" s="137"/>
      <c r="M137" s="300" t="e">
        <f>VLOOKUP($N137,УЧАСТНИКИ!$A$1:$K$716,10,FALSE)</f>
        <v>#N/A</v>
      </c>
      <c r="N137" s="192"/>
    </row>
    <row r="138" spans="1:14" ht="15" customHeight="1" x14ac:dyDescent="0.2">
      <c r="A138" s="132">
        <v>24</v>
      </c>
      <c r="B138" s="292" t="e">
        <f>VLOOKUP($N138,УЧАСТНИКИ!$A$1:$K$716,3,FALSE)</f>
        <v>#N/A</v>
      </c>
      <c r="C138" s="135">
        <f t="shared" si="3"/>
        <v>0</v>
      </c>
      <c r="D138" s="135" t="e">
        <f>VLOOKUP($N138,УЧАСТНИКИ!$A$1:$K$716,4,FALSE)</f>
        <v>#N/A</v>
      </c>
      <c r="E138" s="135" t="e">
        <f>VLOOKUP($N138,УЧАСТНИКИ!$A$1:$K$716,8,FALSE)</f>
        <v>#N/A</v>
      </c>
      <c r="F138" s="235" t="e">
        <f>VLOOKUP($N138,УЧАСТНИКИ!$A$1:$K$716,5,FALSE)</f>
        <v>#N/A</v>
      </c>
      <c r="G138" s="235" t="e">
        <f>VLOOKUP($N138,УЧАСТНИКИ!#REF!,7,FALSE)</f>
        <v>#REF!</v>
      </c>
      <c r="H138" s="235" t="e">
        <f>VLOOKUP($N138,УЧАСТНИКИ!$A$1:$K$716,11,FALSE)</f>
        <v>#N/A</v>
      </c>
      <c r="I138" s="180"/>
      <c r="J138" s="137"/>
      <c r="K138" s="137"/>
      <c r="L138" s="137"/>
      <c r="M138" s="300" t="e">
        <f>VLOOKUP($N138,УЧАСТНИКИ!$A$1:$K$716,10,FALSE)</f>
        <v>#N/A</v>
      </c>
      <c r="N138" s="192"/>
    </row>
    <row r="139" spans="1:14" ht="15" customHeight="1" x14ac:dyDescent="0.2">
      <c r="A139" s="132">
        <v>25</v>
      </c>
      <c r="B139" s="292" t="e">
        <f>VLOOKUP($N139,УЧАСТНИКИ!$A$1:$K$716,3,FALSE)</f>
        <v>#N/A</v>
      </c>
      <c r="C139" s="135">
        <f t="shared" si="3"/>
        <v>0</v>
      </c>
      <c r="D139" s="135" t="e">
        <f>VLOOKUP($N139,УЧАСТНИКИ!$A$1:$K$716,4,FALSE)</f>
        <v>#N/A</v>
      </c>
      <c r="E139" s="135" t="e">
        <f>VLOOKUP($N139,УЧАСТНИКИ!$A$1:$K$716,8,FALSE)</f>
        <v>#N/A</v>
      </c>
      <c r="F139" s="235" t="e">
        <f>VLOOKUP($N139,УЧАСТНИКИ!$A$1:$K$716,5,FALSE)</f>
        <v>#N/A</v>
      </c>
      <c r="G139" s="235" t="e">
        <f>VLOOKUP($N139,УЧАСТНИКИ!#REF!,7,FALSE)</f>
        <v>#REF!</v>
      </c>
      <c r="H139" s="235" t="e">
        <f>VLOOKUP($N139,УЧАСТНИКИ!$A$1:$K$716,11,FALSE)</f>
        <v>#N/A</v>
      </c>
      <c r="I139" s="180"/>
      <c r="J139" s="137"/>
      <c r="K139" s="137"/>
      <c r="L139" s="137"/>
      <c r="M139" s="300" t="e">
        <f>VLOOKUP($N139,УЧАСТНИКИ!$A$1:$K$716,10,FALSE)</f>
        <v>#N/A</v>
      </c>
      <c r="N139" s="196"/>
    </row>
    <row r="140" spans="1:14" ht="15" customHeight="1" x14ac:dyDescent="0.2">
      <c r="A140" s="132">
        <v>26</v>
      </c>
      <c r="B140" s="292" t="e">
        <f>VLOOKUP($N140,УЧАСТНИКИ!$A$1:$K$716,3,FALSE)</f>
        <v>#N/A</v>
      </c>
      <c r="C140" s="135">
        <f t="shared" si="3"/>
        <v>0</v>
      </c>
      <c r="D140" s="135" t="e">
        <f>VLOOKUP($N140,УЧАСТНИКИ!$A$1:$K$716,4,FALSE)</f>
        <v>#N/A</v>
      </c>
      <c r="E140" s="135" t="e">
        <f>VLOOKUP($N140,УЧАСТНИКИ!$A$1:$K$716,8,FALSE)</f>
        <v>#N/A</v>
      </c>
      <c r="F140" s="235" t="e">
        <f>VLOOKUP($N140,УЧАСТНИКИ!$A$1:$K$716,5,FALSE)</f>
        <v>#N/A</v>
      </c>
      <c r="G140" s="235" t="e">
        <f>VLOOKUP($N140,УЧАСТНИКИ!#REF!,7,FALSE)</f>
        <v>#REF!</v>
      </c>
      <c r="H140" s="235" t="e">
        <f>VLOOKUP($N140,УЧАСТНИКИ!$A$1:$K$716,11,FALSE)</f>
        <v>#N/A</v>
      </c>
      <c r="I140" s="180"/>
      <c r="J140" s="137"/>
      <c r="K140" s="137"/>
      <c r="L140" s="137"/>
      <c r="M140" s="300" t="e">
        <f>VLOOKUP($N140,УЧАСТНИКИ!$A$1:$K$716,10,FALSE)</f>
        <v>#N/A</v>
      </c>
      <c r="N140" s="192"/>
    </row>
    <row r="141" spans="1:14" ht="15" customHeight="1" x14ac:dyDescent="0.2">
      <c r="A141" s="132">
        <v>27</v>
      </c>
      <c r="B141" s="292" t="e">
        <f>VLOOKUP($N141,УЧАСТНИКИ!$A$1:$K$716,3,FALSE)</f>
        <v>#N/A</v>
      </c>
      <c r="C141" s="135">
        <f t="shared" si="3"/>
        <v>0</v>
      </c>
      <c r="D141" s="135" t="e">
        <f>VLOOKUP($N141,УЧАСТНИКИ!$A$1:$K$716,4,FALSE)</f>
        <v>#N/A</v>
      </c>
      <c r="E141" s="135" t="e">
        <f>VLOOKUP($N141,УЧАСТНИКИ!$A$1:$K$716,8,FALSE)</f>
        <v>#N/A</v>
      </c>
      <c r="F141" s="235" t="e">
        <f>VLOOKUP($N141,УЧАСТНИКИ!$A$1:$K$716,5,FALSE)</f>
        <v>#N/A</v>
      </c>
      <c r="G141" s="235" t="e">
        <f>VLOOKUP($N141,УЧАСТНИКИ!#REF!,7,FALSE)</f>
        <v>#REF!</v>
      </c>
      <c r="H141" s="235" t="e">
        <f>VLOOKUP($N141,УЧАСТНИКИ!$A$1:$K$716,11,FALSE)</f>
        <v>#N/A</v>
      </c>
      <c r="I141" s="180"/>
      <c r="J141" s="137"/>
      <c r="K141" s="137"/>
      <c r="L141" s="137"/>
      <c r="M141" s="300" t="e">
        <f>VLOOKUP($N141,УЧАСТНИКИ!$A$1:$K$716,10,FALSE)</f>
        <v>#N/A</v>
      </c>
      <c r="N141" s="192"/>
    </row>
    <row r="142" spans="1:14" ht="15" customHeight="1" x14ac:dyDescent="0.2">
      <c r="A142" s="132">
        <v>28</v>
      </c>
      <c r="B142" s="292" t="e">
        <f>VLOOKUP($N142,УЧАСТНИКИ!$A$1:$K$716,3,FALSE)</f>
        <v>#N/A</v>
      </c>
      <c r="C142" s="135">
        <f t="shared" si="3"/>
        <v>0</v>
      </c>
      <c r="D142" s="135" t="e">
        <f>VLOOKUP($N142,УЧАСТНИКИ!$A$1:$K$716,4,FALSE)</f>
        <v>#N/A</v>
      </c>
      <c r="E142" s="135" t="e">
        <f>VLOOKUP($N142,УЧАСТНИКИ!$A$1:$K$716,8,FALSE)</f>
        <v>#N/A</v>
      </c>
      <c r="F142" s="235" t="e">
        <f>VLOOKUP($N142,УЧАСТНИКИ!$A$1:$K$716,5,FALSE)</f>
        <v>#N/A</v>
      </c>
      <c r="G142" s="235" t="e">
        <f>VLOOKUP($N142,УЧАСТНИКИ!#REF!,7,FALSE)</f>
        <v>#REF!</v>
      </c>
      <c r="H142" s="235" t="e">
        <f>VLOOKUP($N142,УЧАСТНИКИ!$A$1:$K$716,11,FALSE)</f>
        <v>#N/A</v>
      </c>
      <c r="I142" s="180"/>
      <c r="J142" s="137"/>
      <c r="K142" s="137"/>
      <c r="L142" s="137"/>
      <c r="M142" s="300" t="e">
        <f>VLOOKUP($N142,УЧАСТНИКИ!$A$1:$K$716,10,FALSE)</f>
        <v>#N/A</v>
      </c>
      <c r="N142" s="192"/>
    </row>
    <row r="143" spans="1:14" ht="15" customHeight="1" x14ac:dyDescent="0.2">
      <c r="A143" s="132">
        <v>29</v>
      </c>
      <c r="B143" s="292" t="e">
        <f>VLOOKUP($N143,УЧАСТНИКИ!$A$1:$K$716,3,FALSE)</f>
        <v>#N/A</v>
      </c>
      <c r="C143" s="135">
        <f t="shared" si="3"/>
        <v>0</v>
      </c>
      <c r="D143" s="135" t="e">
        <f>VLOOKUP($N143,УЧАСТНИКИ!$A$1:$K$716,4,FALSE)</f>
        <v>#N/A</v>
      </c>
      <c r="E143" s="135" t="e">
        <f>VLOOKUP($N143,УЧАСТНИКИ!$A$1:$K$716,8,FALSE)</f>
        <v>#N/A</v>
      </c>
      <c r="F143" s="235" t="e">
        <f>VLOOKUP($N143,УЧАСТНИКИ!$A$1:$K$716,5,FALSE)</f>
        <v>#N/A</v>
      </c>
      <c r="G143" s="235" t="e">
        <f>VLOOKUP($N143,УЧАСТНИКИ!#REF!,7,FALSE)</f>
        <v>#REF!</v>
      </c>
      <c r="H143" s="235" t="e">
        <f>VLOOKUP($N143,УЧАСТНИКИ!$A$1:$K$716,11,FALSE)</f>
        <v>#N/A</v>
      </c>
      <c r="I143" s="180"/>
      <c r="J143" s="137"/>
      <c r="K143" s="137"/>
      <c r="L143" s="137"/>
      <c r="M143" s="300" t="e">
        <f>VLOOKUP($N143,УЧАСТНИКИ!$A$1:$K$716,10,FALSE)</f>
        <v>#N/A</v>
      </c>
      <c r="N143" s="192"/>
    </row>
    <row r="144" spans="1:14" ht="15" customHeight="1" x14ac:dyDescent="0.2">
      <c r="A144" s="132">
        <v>30</v>
      </c>
      <c r="B144" s="292" t="e">
        <f>VLOOKUP($N144,УЧАСТНИКИ!$A$1:$K$716,3,FALSE)</f>
        <v>#N/A</v>
      </c>
      <c r="C144" s="135">
        <f t="shared" si="3"/>
        <v>0</v>
      </c>
      <c r="D144" s="135" t="e">
        <f>VLOOKUP($N144,УЧАСТНИКИ!$A$1:$K$716,4,FALSE)</f>
        <v>#N/A</v>
      </c>
      <c r="E144" s="135" t="e">
        <f>VLOOKUP($N144,УЧАСТНИКИ!$A$1:$K$716,8,FALSE)</f>
        <v>#N/A</v>
      </c>
      <c r="F144" s="235" t="e">
        <f>VLOOKUP($N144,УЧАСТНИКИ!$A$1:$K$716,5,FALSE)</f>
        <v>#N/A</v>
      </c>
      <c r="G144" s="235" t="e">
        <f>VLOOKUP($N144,УЧАСТНИКИ!#REF!,7,FALSE)</f>
        <v>#REF!</v>
      </c>
      <c r="H144" s="235" t="e">
        <f>VLOOKUP($N144,УЧАСТНИКИ!$A$1:$K$716,11,FALSE)</f>
        <v>#N/A</v>
      </c>
      <c r="I144" s="180"/>
      <c r="J144" s="137"/>
      <c r="K144" s="137"/>
      <c r="L144" s="137"/>
      <c r="M144" s="300" t="e">
        <f>VLOOKUP($N144,УЧАСТНИКИ!$A$1:$K$716,10,FALSE)</f>
        <v>#N/A</v>
      </c>
      <c r="N144" s="196"/>
    </row>
    <row r="145" spans="1:14" ht="15" customHeight="1" x14ac:dyDescent="0.2">
      <c r="A145" s="132">
        <v>31</v>
      </c>
      <c r="B145" s="292" t="e">
        <f>VLOOKUP($N145,УЧАСТНИКИ!$A$1:$K$716,3,FALSE)</f>
        <v>#N/A</v>
      </c>
      <c r="C145" s="135">
        <f t="shared" si="3"/>
        <v>0</v>
      </c>
      <c r="D145" s="135" t="e">
        <f>VLOOKUP($N145,УЧАСТНИКИ!$A$1:$K$716,4,FALSE)</f>
        <v>#N/A</v>
      </c>
      <c r="E145" s="135" t="e">
        <f>VLOOKUP($N145,УЧАСТНИКИ!$A$1:$K$716,8,FALSE)</f>
        <v>#N/A</v>
      </c>
      <c r="F145" s="235" t="e">
        <f>VLOOKUP($N145,УЧАСТНИКИ!$A$1:$K$716,5,FALSE)</f>
        <v>#N/A</v>
      </c>
      <c r="G145" s="235" t="e">
        <f>VLOOKUP($N145,УЧАСТНИКИ!#REF!,7,FALSE)</f>
        <v>#REF!</v>
      </c>
      <c r="H145" s="235" t="e">
        <f>VLOOKUP($N145,УЧАСТНИКИ!$A$1:$K$716,11,FALSE)</f>
        <v>#N/A</v>
      </c>
      <c r="I145" s="180"/>
      <c r="J145" s="137"/>
      <c r="K145" s="137"/>
      <c r="L145" s="137"/>
      <c r="M145" s="300" t="e">
        <f>VLOOKUP($N145,УЧАСТНИКИ!$A$1:$K$716,10,FALSE)</f>
        <v>#N/A</v>
      </c>
      <c r="N145" s="192"/>
    </row>
    <row r="146" spans="1:14" ht="15" customHeight="1" x14ac:dyDescent="0.2">
      <c r="A146" s="132">
        <v>32</v>
      </c>
      <c r="B146" s="292" t="e">
        <f>VLOOKUP($N146,УЧАСТНИКИ!$A$1:$K$716,3,FALSE)</f>
        <v>#N/A</v>
      </c>
      <c r="C146" s="135">
        <f t="shared" si="3"/>
        <v>0</v>
      </c>
      <c r="D146" s="135" t="e">
        <f>VLOOKUP($N146,УЧАСТНИКИ!$A$1:$K$716,4,FALSE)</f>
        <v>#N/A</v>
      </c>
      <c r="E146" s="135" t="e">
        <f>VLOOKUP($N146,УЧАСТНИКИ!$A$1:$K$716,8,FALSE)</f>
        <v>#N/A</v>
      </c>
      <c r="F146" s="235" t="e">
        <f>VLOOKUP($N146,УЧАСТНИКИ!$A$1:$K$716,5,FALSE)</f>
        <v>#N/A</v>
      </c>
      <c r="G146" s="235" t="e">
        <f>VLOOKUP($N146,УЧАСТНИКИ!#REF!,7,FALSE)</f>
        <v>#REF!</v>
      </c>
      <c r="H146" s="235" t="e">
        <f>VLOOKUP($N146,УЧАСТНИКИ!$A$1:$K$716,11,FALSE)</f>
        <v>#N/A</v>
      </c>
      <c r="I146" s="180"/>
      <c r="J146" s="137"/>
      <c r="K146" s="137"/>
      <c r="L146" s="137"/>
      <c r="M146" s="300" t="e">
        <f>VLOOKUP($N146,УЧАСТНИКИ!$A$1:$K$716,10,FALSE)</f>
        <v>#N/A</v>
      </c>
      <c r="N146" s="192"/>
    </row>
    <row r="147" spans="1:14" ht="15" customHeight="1" x14ac:dyDescent="0.2">
      <c r="A147" s="132">
        <v>33</v>
      </c>
      <c r="B147" s="292" t="e">
        <f>VLOOKUP($N147,УЧАСТНИКИ!$A$1:$K$716,3,FALSE)</f>
        <v>#N/A</v>
      </c>
      <c r="C147" s="135">
        <f t="shared" si="3"/>
        <v>0</v>
      </c>
      <c r="D147" s="135" t="e">
        <f>VLOOKUP($N147,УЧАСТНИКИ!$A$1:$K$716,4,FALSE)</f>
        <v>#N/A</v>
      </c>
      <c r="E147" s="135" t="e">
        <f>VLOOKUP($N147,УЧАСТНИКИ!$A$1:$K$716,8,FALSE)</f>
        <v>#N/A</v>
      </c>
      <c r="F147" s="235" t="e">
        <f>VLOOKUP($N147,УЧАСТНИКИ!$A$1:$K$716,5,FALSE)</f>
        <v>#N/A</v>
      </c>
      <c r="G147" s="235" t="e">
        <f>VLOOKUP($N147,УЧАСТНИКИ!#REF!,7,FALSE)</f>
        <v>#REF!</v>
      </c>
      <c r="H147" s="235" t="e">
        <f>VLOOKUP($N147,УЧАСТНИКИ!$A$1:$K$716,11,FALSE)</f>
        <v>#N/A</v>
      </c>
      <c r="I147" s="180"/>
      <c r="J147" s="137"/>
      <c r="K147" s="137"/>
      <c r="L147" s="137"/>
      <c r="M147" s="300" t="e">
        <f>VLOOKUP($N147,УЧАСТНИКИ!$A$1:$K$716,10,FALSE)</f>
        <v>#N/A</v>
      </c>
      <c r="N147" s="192"/>
    </row>
    <row r="148" spans="1:14" ht="15" customHeight="1" x14ac:dyDescent="0.2">
      <c r="A148" s="132">
        <v>34</v>
      </c>
      <c r="B148" s="292" t="e">
        <f>VLOOKUP($N148,УЧАСТНИКИ!$A$1:$K$716,3,FALSE)</f>
        <v>#N/A</v>
      </c>
      <c r="C148" s="135">
        <f t="shared" si="3"/>
        <v>0</v>
      </c>
      <c r="D148" s="135" t="e">
        <f>VLOOKUP($N148,УЧАСТНИКИ!$A$1:$K$716,4,FALSE)</f>
        <v>#N/A</v>
      </c>
      <c r="E148" s="135" t="e">
        <f>VLOOKUP($N148,УЧАСТНИКИ!$A$1:$K$716,8,FALSE)</f>
        <v>#N/A</v>
      </c>
      <c r="F148" s="235" t="e">
        <f>VLOOKUP($N148,УЧАСТНИКИ!$A$1:$K$716,5,FALSE)</f>
        <v>#N/A</v>
      </c>
      <c r="G148" s="235" t="e">
        <f>VLOOKUP($N148,УЧАСТНИКИ!#REF!,7,FALSE)</f>
        <v>#REF!</v>
      </c>
      <c r="H148" s="235" t="e">
        <f>VLOOKUP($N148,УЧАСТНИКИ!$A$1:$K$716,11,FALSE)</f>
        <v>#N/A</v>
      </c>
      <c r="I148" s="180"/>
      <c r="J148" s="137"/>
      <c r="K148" s="137"/>
      <c r="L148" s="137"/>
      <c r="M148" s="300" t="e">
        <f>VLOOKUP($N148,УЧАСТНИКИ!$A$1:$K$716,10,FALSE)</f>
        <v>#N/A</v>
      </c>
      <c r="N148" s="192"/>
    </row>
    <row r="149" spans="1:14" ht="15" customHeight="1" x14ac:dyDescent="0.2">
      <c r="A149" s="132" t="s">
        <v>70</v>
      </c>
      <c r="B149" s="292" t="e">
        <f>VLOOKUP($N149,УЧАСТНИКИ!$A$1:$K$716,3,FALSE)</f>
        <v>#N/A</v>
      </c>
      <c r="C149" s="135">
        <f t="shared" si="3"/>
        <v>0</v>
      </c>
      <c r="D149" s="135" t="e">
        <f>VLOOKUP($N149,УЧАСТНИКИ!$A$1:$K$716,4,FALSE)</f>
        <v>#N/A</v>
      </c>
      <c r="E149" s="135" t="e">
        <f>VLOOKUP($N149,УЧАСТНИКИ!$A$1:$K$716,8,FALSE)</f>
        <v>#N/A</v>
      </c>
      <c r="F149" s="235" t="e">
        <f>VLOOKUP($N149,УЧАСТНИКИ!$A$1:$K$716,5,FALSE)</f>
        <v>#N/A</v>
      </c>
      <c r="G149" s="235" t="e">
        <f>VLOOKUP($N149,УЧАСТНИКИ!#REF!,7,FALSE)</f>
        <v>#REF!</v>
      </c>
      <c r="H149" s="235" t="e">
        <f>VLOOKUP($N149,УЧАСТНИКИ!$A$1:$K$716,11,FALSE)</f>
        <v>#N/A</v>
      </c>
      <c r="I149" s="180"/>
      <c r="J149" s="137"/>
      <c r="K149" s="137"/>
      <c r="L149" s="137"/>
      <c r="M149" s="300" t="e">
        <f>VLOOKUP($N149,УЧАСТНИКИ!$A$1:$K$716,10,FALSE)</f>
        <v>#N/A</v>
      </c>
      <c r="N149" s="192"/>
    </row>
    <row r="150" spans="1:14" ht="15" customHeight="1" x14ac:dyDescent="0.2">
      <c r="A150" s="132" t="s">
        <v>70</v>
      </c>
      <c r="B150" s="292" t="e">
        <f>VLOOKUP($N150,УЧАСТНИКИ!$A$1:$K$716,3,FALSE)</f>
        <v>#N/A</v>
      </c>
      <c r="C150" s="135">
        <f t="shared" si="3"/>
        <v>0</v>
      </c>
      <c r="D150" s="135" t="e">
        <f>VLOOKUP($N150,УЧАСТНИКИ!$A$1:$K$716,4,FALSE)</f>
        <v>#N/A</v>
      </c>
      <c r="E150" s="135" t="e">
        <f>VLOOKUP($N150,УЧАСТНИКИ!$A$1:$K$716,8,FALSE)</f>
        <v>#N/A</v>
      </c>
      <c r="F150" s="235" t="e">
        <f>VLOOKUP($N150,УЧАСТНИКИ!$A$1:$K$716,5,FALSE)</f>
        <v>#N/A</v>
      </c>
      <c r="G150" s="235" t="e">
        <f>VLOOKUP($N150,УЧАСТНИКИ!#REF!,7,FALSE)</f>
        <v>#REF!</v>
      </c>
      <c r="H150" s="235" t="e">
        <f>VLOOKUP($N150,УЧАСТНИКИ!$A$1:$K$716,11,FALSE)</f>
        <v>#N/A</v>
      </c>
      <c r="I150" s="180"/>
      <c r="J150" s="137"/>
      <c r="K150" s="137"/>
      <c r="L150" s="137"/>
      <c r="M150" s="306" t="e">
        <f>VLOOKUP($N150,УЧАСТНИКИ!$A$1:$K$716,10,FALSE)</f>
        <v>#N/A</v>
      </c>
      <c r="N150" s="196"/>
    </row>
    <row r="151" spans="1:14" ht="15" customHeight="1" x14ac:dyDescent="0.2">
      <c r="A151" s="132" t="s">
        <v>70</v>
      </c>
      <c r="B151" s="292" t="e">
        <f>VLOOKUP($N151,УЧАСТНИКИ!$A$1:$K$716,3,FALSE)</f>
        <v>#N/A</v>
      </c>
      <c r="C151" s="135">
        <f t="shared" si="3"/>
        <v>0</v>
      </c>
      <c r="D151" s="135" t="e">
        <f>VLOOKUP($N151,УЧАСТНИКИ!$A$1:$K$716,4,FALSE)</f>
        <v>#N/A</v>
      </c>
      <c r="E151" s="135" t="e">
        <f>VLOOKUP($N151,УЧАСТНИКИ!$A$1:$K$716,8,FALSE)</f>
        <v>#N/A</v>
      </c>
      <c r="F151" s="235" t="e">
        <f>VLOOKUP($N151,УЧАСТНИКИ!$A$1:$K$716,5,FALSE)</f>
        <v>#N/A</v>
      </c>
      <c r="G151" s="235" t="e">
        <f>VLOOKUP($N151,УЧАСТНИКИ!#REF!,7,FALSE)</f>
        <v>#REF!</v>
      </c>
      <c r="H151" s="235" t="e">
        <f>VLOOKUP($N151,УЧАСТНИКИ!$A$1:$K$716,11,FALSE)</f>
        <v>#N/A</v>
      </c>
      <c r="I151" s="180"/>
      <c r="J151" s="137"/>
      <c r="K151" s="137"/>
      <c r="L151" s="137"/>
      <c r="M151" s="300" t="e">
        <f>VLOOKUP($N151,УЧАСТНИКИ!$A$1:$K$716,10,FALSE)</f>
        <v>#N/A</v>
      </c>
      <c r="N151" s="196"/>
    </row>
    <row r="152" spans="1:14" ht="15" customHeight="1" x14ac:dyDescent="0.2">
      <c r="A152" s="132" t="s">
        <v>70</v>
      </c>
      <c r="B152" s="292" t="e">
        <f>VLOOKUP($N152,УЧАСТНИКИ!$A$1:$K$716,3,FALSE)</f>
        <v>#N/A</v>
      </c>
      <c r="C152" s="135">
        <f t="shared" si="3"/>
        <v>0</v>
      </c>
      <c r="D152" s="135" t="e">
        <f>VLOOKUP($N152,УЧАСТНИКИ!$A$1:$K$716,4,FALSE)</f>
        <v>#N/A</v>
      </c>
      <c r="E152" s="135" t="e">
        <f>VLOOKUP($N152,УЧАСТНИКИ!$A$1:$K$716,8,FALSE)</f>
        <v>#N/A</v>
      </c>
      <c r="F152" s="235" t="e">
        <f>VLOOKUP($N152,УЧАСТНИКИ!$A$1:$K$716,5,FALSE)</f>
        <v>#N/A</v>
      </c>
      <c r="G152" s="235" t="e">
        <f>VLOOKUP($N152,УЧАСТНИКИ!#REF!,7,FALSE)</f>
        <v>#REF!</v>
      </c>
      <c r="H152" s="235" t="e">
        <f>VLOOKUP($N152,УЧАСТНИКИ!$A$1:$K$716,11,FALSE)</f>
        <v>#N/A</v>
      </c>
      <c r="I152" s="180"/>
      <c r="J152" s="137"/>
      <c r="K152" s="137"/>
      <c r="L152" s="137"/>
      <c r="M152" s="300" t="e">
        <f>VLOOKUP($N152,УЧАСТНИКИ!$A$1:$K$716,10,FALSE)</f>
        <v>#N/A</v>
      </c>
      <c r="N152" s="192"/>
    </row>
    <row r="153" spans="1:14" ht="15" customHeight="1" x14ac:dyDescent="0.2">
      <c r="A153" s="132" t="s">
        <v>70</v>
      </c>
      <c r="B153" s="292" t="e">
        <f>VLOOKUP($N153,УЧАСТНИКИ!$A$1:$K$716,3,FALSE)</f>
        <v>#N/A</v>
      </c>
      <c r="C153" s="135">
        <f t="shared" si="3"/>
        <v>0</v>
      </c>
      <c r="D153" s="135" t="e">
        <f>VLOOKUP($N153,УЧАСТНИКИ!$A$1:$K$716,4,FALSE)</f>
        <v>#N/A</v>
      </c>
      <c r="E153" s="135" t="e">
        <f>VLOOKUP($N153,УЧАСТНИКИ!$A$1:$K$716,8,FALSE)</f>
        <v>#N/A</v>
      </c>
      <c r="F153" s="235" t="e">
        <f>VLOOKUP($N153,УЧАСТНИКИ!$A$1:$K$716,5,FALSE)</f>
        <v>#N/A</v>
      </c>
      <c r="G153" s="235" t="e">
        <f>VLOOKUP($N153,УЧАСТНИКИ!#REF!,7,FALSE)</f>
        <v>#REF!</v>
      </c>
      <c r="H153" s="235" t="e">
        <f>VLOOKUP($N153,УЧАСТНИКИ!$A$1:$K$716,11,FALSE)</f>
        <v>#N/A</v>
      </c>
      <c r="I153" s="180"/>
      <c r="J153" s="137"/>
      <c r="K153" s="137"/>
      <c r="L153" s="137"/>
      <c r="M153" s="300" t="e">
        <f>VLOOKUP($N153,УЧАСТНИКИ!$A$1:$K$716,10,FALSE)</f>
        <v>#N/A</v>
      </c>
      <c r="N153" s="192"/>
    </row>
    <row r="154" spans="1:14" ht="15" customHeight="1" x14ac:dyDescent="0.2">
      <c r="A154" s="132" t="s">
        <v>70</v>
      </c>
      <c r="B154" s="292" t="e">
        <f>VLOOKUP($N154,УЧАСТНИКИ!$A$1:$K$716,3,FALSE)</f>
        <v>#N/A</v>
      </c>
      <c r="C154" s="135">
        <f t="shared" si="3"/>
        <v>0</v>
      </c>
      <c r="D154" s="135" t="e">
        <f>VLOOKUP($N154,УЧАСТНИКИ!$A$1:$K$716,4,FALSE)</f>
        <v>#N/A</v>
      </c>
      <c r="E154" s="135" t="e">
        <f>VLOOKUP($N154,УЧАСТНИКИ!$A$1:$K$716,8,FALSE)</f>
        <v>#N/A</v>
      </c>
      <c r="F154" s="235" t="e">
        <f>VLOOKUP($N154,УЧАСТНИКИ!$A$1:$K$716,5,FALSE)</f>
        <v>#N/A</v>
      </c>
      <c r="G154" s="235" t="e">
        <f>VLOOKUP($N154,УЧАСТНИКИ!#REF!,7,FALSE)</f>
        <v>#REF!</v>
      </c>
      <c r="H154" s="235" t="e">
        <f>VLOOKUP($N154,УЧАСТНИКИ!$A$1:$K$716,11,FALSE)</f>
        <v>#N/A</v>
      </c>
      <c r="I154" s="180"/>
      <c r="J154" s="137"/>
      <c r="K154" s="137"/>
      <c r="L154" s="137"/>
      <c r="M154" s="300" t="e">
        <f>VLOOKUP($N154,УЧАСТНИКИ!$A$1:$K$716,10,FALSE)</f>
        <v>#N/A</v>
      </c>
      <c r="N154" s="196"/>
    </row>
    <row r="155" spans="1:14" ht="15" customHeight="1" x14ac:dyDescent="0.2">
      <c r="A155" s="132"/>
      <c r="B155" s="292"/>
      <c r="C155" s="135"/>
      <c r="D155" s="135"/>
      <c r="E155" s="135"/>
      <c r="F155" s="235"/>
      <c r="G155" s="235"/>
      <c r="H155" s="235"/>
      <c r="I155" s="179"/>
      <c r="J155" s="137"/>
      <c r="K155" s="137"/>
      <c r="L155" s="137"/>
      <c r="M155" s="300"/>
      <c r="N155" s="196"/>
    </row>
    <row r="156" spans="1:14" ht="15" customHeight="1" x14ac:dyDescent="0.2">
      <c r="A156" s="132"/>
      <c r="B156" s="292"/>
      <c r="C156" s="135"/>
      <c r="D156" s="135"/>
      <c r="E156" s="135"/>
      <c r="F156" s="235"/>
      <c r="G156" s="235"/>
      <c r="H156" s="235"/>
      <c r="I156" s="179"/>
      <c r="J156" s="137"/>
      <c r="K156" s="137"/>
      <c r="L156" s="137"/>
      <c r="M156" s="300"/>
      <c r="N156" s="196"/>
    </row>
    <row r="157" spans="1:14" ht="15" customHeight="1" x14ac:dyDescent="0.2">
      <c r="A157" s="132"/>
      <c r="B157" s="292"/>
      <c r="C157" s="135"/>
      <c r="D157" s="135"/>
      <c r="E157" s="135"/>
      <c r="F157" s="235"/>
      <c r="G157" s="235"/>
      <c r="H157" s="235"/>
      <c r="I157" s="179"/>
      <c r="J157" s="137"/>
      <c r="K157" s="137"/>
      <c r="L157" s="137"/>
      <c r="M157" s="300"/>
      <c r="N157" s="196"/>
    </row>
    <row r="158" spans="1:14" ht="15" customHeight="1" x14ac:dyDescent="0.2">
      <c r="A158" s="132"/>
      <c r="B158" s="292"/>
      <c r="C158" s="135"/>
      <c r="D158" s="135"/>
      <c r="E158" s="135"/>
      <c r="F158" s="235"/>
      <c r="G158" s="235"/>
      <c r="H158" s="235"/>
      <c r="I158" s="179"/>
      <c r="J158" s="137"/>
      <c r="K158" s="137"/>
      <c r="L158" s="137"/>
      <c r="M158" s="300"/>
      <c r="N158" s="196"/>
    </row>
    <row r="159" spans="1:14" ht="15" customHeight="1" x14ac:dyDescent="0.2">
      <c r="A159" s="132"/>
      <c r="B159" s="292"/>
      <c r="C159" s="135"/>
      <c r="D159" s="135"/>
      <c r="E159" s="135"/>
      <c r="F159" s="235"/>
      <c r="G159" s="235"/>
      <c r="H159" s="235"/>
      <c r="I159" s="179"/>
      <c r="J159" s="137"/>
      <c r="K159" s="137"/>
      <c r="L159" s="137"/>
      <c r="M159" s="300"/>
      <c r="N159" s="196"/>
    </row>
    <row r="160" spans="1:14" ht="15" customHeight="1" x14ac:dyDescent="0.2">
      <c r="A160" s="132"/>
      <c r="B160" s="292"/>
      <c r="C160" s="135"/>
      <c r="D160" s="135"/>
      <c r="E160" s="135"/>
      <c r="F160" s="235"/>
      <c r="G160" s="235"/>
      <c r="H160" s="235"/>
      <c r="I160" s="179"/>
      <c r="J160" s="137"/>
      <c r="K160" s="137"/>
      <c r="L160" s="137"/>
      <c r="M160" s="300"/>
      <c r="N160" s="196"/>
    </row>
    <row r="161" spans="1:14" ht="15" customHeight="1" x14ac:dyDescent="0.2">
      <c r="A161" s="132"/>
      <c r="B161" s="292"/>
      <c r="C161" s="135"/>
      <c r="D161" s="135"/>
      <c r="E161" s="135"/>
      <c r="F161" s="235"/>
      <c r="G161" s="235"/>
      <c r="H161" s="235"/>
      <c r="I161" s="179"/>
      <c r="J161" s="137"/>
      <c r="K161" s="137"/>
      <c r="L161" s="137"/>
      <c r="M161" s="300"/>
      <c r="N161" s="196"/>
    </row>
    <row r="162" spans="1:14" ht="15" customHeight="1" x14ac:dyDescent="0.2">
      <c r="A162" s="132"/>
      <c r="B162" s="292"/>
      <c r="C162" s="135"/>
      <c r="D162" s="135"/>
      <c r="E162" s="135"/>
      <c r="F162" s="235"/>
      <c r="G162" s="235"/>
      <c r="H162" s="235"/>
      <c r="I162" s="179"/>
      <c r="J162" s="137"/>
      <c r="K162" s="137"/>
      <c r="L162" s="137"/>
      <c r="M162" s="300"/>
      <c r="N162" s="196"/>
    </row>
    <row r="163" spans="1:14" ht="15" customHeight="1" x14ac:dyDescent="0.2">
      <c r="A163" s="132"/>
      <c r="B163" s="292"/>
      <c r="C163" s="135"/>
      <c r="D163" s="135"/>
      <c r="E163" s="135"/>
      <c r="F163" s="235"/>
      <c r="G163" s="235"/>
      <c r="H163" s="235"/>
      <c r="I163" s="179"/>
      <c r="J163" s="137"/>
      <c r="K163" s="137"/>
      <c r="L163" s="137"/>
      <c r="M163" s="300"/>
      <c r="N163" s="196"/>
    </row>
    <row r="164" spans="1:14" ht="15" customHeight="1" x14ac:dyDescent="0.2">
      <c r="A164" s="132"/>
      <c r="B164" s="292"/>
      <c r="C164" s="135"/>
      <c r="D164" s="135"/>
      <c r="E164" s="135"/>
      <c r="F164" s="235"/>
      <c r="G164" s="235"/>
      <c r="H164" s="235"/>
      <c r="I164" s="179"/>
      <c r="J164" s="137"/>
      <c r="K164" s="137"/>
      <c r="L164" s="137"/>
      <c r="M164" s="300"/>
      <c r="N164" s="196"/>
    </row>
    <row r="165" spans="1:14" ht="15" customHeight="1" x14ac:dyDescent="0.2">
      <c r="A165" s="132"/>
      <c r="B165" s="292"/>
      <c r="C165" s="135"/>
      <c r="D165" s="135"/>
      <c r="E165" s="135"/>
      <c r="F165" s="235"/>
      <c r="G165" s="235"/>
      <c r="H165" s="235"/>
      <c r="I165" s="179"/>
      <c r="J165" s="137"/>
      <c r="K165" s="137"/>
      <c r="L165" s="137"/>
      <c r="M165" s="300"/>
      <c r="N165" s="196"/>
    </row>
    <row r="166" spans="1:14" ht="15" customHeight="1" x14ac:dyDescent="0.2">
      <c r="A166" s="132"/>
      <c r="B166" s="292"/>
      <c r="C166" s="135"/>
      <c r="D166" s="135"/>
      <c r="E166" s="135"/>
      <c r="F166" s="235"/>
      <c r="G166" s="235"/>
      <c r="H166" s="235"/>
      <c r="I166" s="179"/>
      <c r="J166" s="137"/>
      <c r="K166" s="137"/>
      <c r="L166" s="137"/>
      <c r="M166" s="300"/>
      <c r="N166" s="196"/>
    </row>
    <row r="167" spans="1:14" ht="15" customHeight="1" x14ac:dyDescent="0.2">
      <c r="A167" s="132"/>
      <c r="B167" s="292"/>
      <c r="C167" s="135"/>
      <c r="D167" s="135"/>
      <c r="E167" s="135"/>
      <c r="F167" s="235"/>
      <c r="G167" s="235"/>
      <c r="H167" s="235"/>
      <c r="I167" s="179"/>
      <c r="J167" s="137"/>
      <c r="K167" s="137"/>
      <c r="L167" s="137"/>
      <c r="M167" s="300"/>
      <c r="N167" s="196"/>
    </row>
    <row r="168" spans="1:14" ht="15" customHeight="1" x14ac:dyDescent="0.2">
      <c r="A168" s="132"/>
      <c r="B168" s="292"/>
      <c r="C168" s="135"/>
      <c r="D168" s="135"/>
      <c r="E168" s="135"/>
      <c r="F168" s="235"/>
      <c r="G168" s="235"/>
      <c r="H168" s="235"/>
      <c r="I168" s="179"/>
      <c r="J168" s="137"/>
      <c r="K168" s="137"/>
      <c r="L168" s="137"/>
      <c r="M168" s="300"/>
      <c r="N168" s="196"/>
    </row>
    <row r="169" spans="1:14" ht="15" customHeight="1" x14ac:dyDescent="0.2">
      <c r="A169" s="132"/>
      <c r="B169" s="292"/>
      <c r="C169" s="135"/>
      <c r="D169" s="135"/>
      <c r="E169" s="135"/>
      <c r="F169" s="235"/>
      <c r="G169" s="235"/>
      <c r="H169" s="235"/>
      <c r="I169" s="179"/>
      <c r="J169" s="137"/>
      <c r="K169" s="137"/>
      <c r="L169" s="137"/>
      <c r="M169" s="300"/>
      <c r="N169" s="196"/>
    </row>
    <row r="170" spans="1:14" ht="15" customHeight="1" x14ac:dyDescent="0.2">
      <c r="A170" s="132"/>
      <c r="B170" s="292"/>
      <c r="C170" s="135"/>
      <c r="D170" s="135"/>
      <c r="E170" s="135"/>
      <c r="F170" s="235"/>
      <c r="G170" s="235"/>
      <c r="H170" s="235"/>
      <c r="I170" s="179"/>
      <c r="J170" s="137"/>
      <c r="K170" s="137"/>
      <c r="L170" s="137"/>
      <c r="M170" s="300"/>
      <c r="N170" s="196"/>
    </row>
    <row r="171" spans="1:14" ht="15" customHeight="1" x14ac:dyDescent="0.2">
      <c r="A171" s="132"/>
      <c r="B171" s="292"/>
      <c r="C171" s="135"/>
      <c r="D171" s="135"/>
      <c r="E171" s="135"/>
      <c r="F171" s="235"/>
      <c r="G171" s="235"/>
      <c r="H171" s="235"/>
      <c r="I171" s="179"/>
      <c r="J171" s="137"/>
      <c r="K171" s="137"/>
      <c r="L171" s="137"/>
      <c r="M171" s="300"/>
      <c r="N171" s="196"/>
    </row>
    <row r="172" spans="1:14" ht="15" customHeight="1" x14ac:dyDescent="0.2">
      <c r="A172" s="132"/>
      <c r="B172" s="292"/>
      <c r="C172" s="135"/>
      <c r="D172" s="135"/>
      <c r="E172" s="135"/>
      <c r="F172" s="235"/>
      <c r="G172" s="235"/>
      <c r="H172" s="235"/>
      <c r="I172" s="179"/>
      <c r="J172" s="137"/>
      <c r="K172" s="137"/>
      <c r="L172" s="137"/>
      <c r="M172" s="300"/>
      <c r="N172" s="196"/>
    </row>
    <row r="173" spans="1:14" ht="15" customHeight="1" x14ac:dyDescent="0.2">
      <c r="A173" s="132"/>
      <c r="B173" s="292"/>
      <c r="C173" s="135"/>
      <c r="D173" s="135"/>
      <c r="E173" s="135"/>
      <c r="F173" s="235"/>
      <c r="G173" s="235"/>
      <c r="H173" s="235"/>
      <c r="I173" s="179"/>
      <c r="J173" s="137"/>
      <c r="K173" s="137"/>
      <c r="L173" s="137"/>
      <c r="M173" s="300"/>
      <c r="N173" s="196"/>
    </row>
    <row r="174" spans="1:14" ht="15" customHeight="1" x14ac:dyDescent="0.2">
      <c r="A174" s="132"/>
      <c r="B174" s="292"/>
      <c r="C174" s="135"/>
      <c r="D174" s="135"/>
      <c r="E174" s="135"/>
      <c r="F174" s="235"/>
      <c r="G174" s="235"/>
      <c r="H174" s="235"/>
      <c r="I174" s="179"/>
      <c r="J174" s="137"/>
      <c r="K174" s="137"/>
      <c r="L174" s="137"/>
      <c r="M174" s="300"/>
      <c r="N174" s="196"/>
    </row>
    <row r="175" spans="1:14" ht="15" customHeight="1" x14ac:dyDescent="0.2">
      <c r="A175" s="132"/>
      <c r="B175" s="292"/>
      <c r="C175" s="135"/>
      <c r="D175" s="135"/>
      <c r="E175" s="135"/>
      <c r="F175" s="235"/>
      <c r="G175" s="235"/>
      <c r="H175" s="235"/>
      <c r="I175" s="179"/>
      <c r="J175" s="137"/>
      <c r="K175" s="137"/>
      <c r="L175" s="137"/>
      <c r="M175" s="300"/>
      <c r="N175" s="196"/>
    </row>
    <row r="176" spans="1:14" ht="15" customHeight="1" x14ac:dyDescent="0.2">
      <c r="A176" s="132"/>
      <c r="B176" s="292"/>
      <c r="C176" s="135"/>
      <c r="D176" s="135"/>
      <c r="E176" s="135"/>
      <c r="F176" s="235"/>
      <c r="G176" s="235"/>
      <c r="H176" s="235"/>
      <c r="I176" s="179"/>
      <c r="J176" s="137"/>
      <c r="K176" s="137"/>
      <c r="L176" s="137"/>
      <c r="M176" s="300"/>
      <c r="N176" s="196"/>
    </row>
    <row r="177" spans="1:14" ht="15" customHeight="1" x14ac:dyDescent="0.2">
      <c r="A177" s="132"/>
      <c r="B177" s="292"/>
      <c r="C177" s="135"/>
      <c r="D177" s="135"/>
      <c r="E177" s="135"/>
      <c r="F177" s="235"/>
      <c r="G177" s="235"/>
      <c r="H177" s="235"/>
      <c r="I177" s="179"/>
      <c r="J177" s="137"/>
      <c r="K177" s="137"/>
      <c r="L177" s="137"/>
      <c r="M177" s="300"/>
      <c r="N177" s="196"/>
    </row>
    <row r="178" spans="1:14" ht="15" customHeight="1" x14ac:dyDescent="0.2">
      <c r="A178" s="132"/>
      <c r="B178" s="292"/>
      <c r="C178" s="135"/>
      <c r="D178" s="135"/>
      <c r="E178" s="135"/>
      <c r="F178" s="235"/>
      <c r="G178" s="235"/>
      <c r="H178" s="235"/>
      <c r="I178" s="179"/>
      <c r="J178" s="137"/>
      <c r="K178" s="137"/>
      <c r="L178" s="137"/>
      <c r="M178" s="300"/>
      <c r="N178" s="196"/>
    </row>
    <row r="179" spans="1:14" ht="15" customHeight="1" x14ac:dyDescent="0.2">
      <c r="A179" s="132"/>
      <c r="B179" s="292"/>
      <c r="C179" s="135"/>
      <c r="D179" s="135"/>
      <c r="E179" s="135"/>
      <c r="F179" s="235"/>
      <c r="G179" s="235"/>
      <c r="H179" s="235"/>
      <c r="I179" s="179"/>
      <c r="J179" s="137"/>
      <c r="K179" s="137"/>
      <c r="L179" s="137"/>
      <c r="M179" s="300"/>
      <c r="N179" s="196"/>
    </row>
    <row r="180" spans="1:14" ht="15" customHeight="1" x14ac:dyDescent="0.2">
      <c r="A180" s="132"/>
      <c r="B180" s="292"/>
      <c r="C180" s="135"/>
      <c r="D180" s="135"/>
      <c r="E180" s="135"/>
      <c r="F180" s="235"/>
      <c r="G180" s="235"/>
      <c r="H180" s="235"/>
      <c r="I180" s="179"/>
      <c r="J180" s="137"/>
      <c r="K180" s="137"/>
      <c r="L180" s="137"/>
      <c r="M180" s="300"/>
      <c r="N180" s="196"/>
    </row>
    <row r="181" spans="1:14" ht="15" customHeight="1" x14ac:dyDescent="0.2">
      <c r="A181" s="132"/>
      <c r="B181" s="292"/>
      <c r="C181" s="135"/>
      <c r="D181" s="135"/>
      <c r="E181" s="135"/>
      <c r="F181" s="235"/>
      <c r="G181" s="235"/>
      <c r="H181" s="235"/>
      <c r="I181" s="179"/>
      <c r="J181" s="137"/>
      <c r="K181" s="137"/>
      <c r="L181" s="137"/>
      <c r="M181" s="300"/>
      <c r="N181" s="196"/>
    </row>
    <row r="182" spans="1:14" ht="15" customHeight="1" x14ac:dyDescent="0.2">
      <c r="A182" s="132"/>
      <c r="B182" s="292"/>
      <c r="C182" s="135"/>
      <c r="D182" s="135"/>
      <c r="E182" s="135"/>
      <c r="F182" s="235"/>
      <c r="G182" s="235"/>
      <c r="H182" s="235"/>
      <c r="I182" s="179"/>
      <c r="J182" s="137"/>
      <c r="K182" s="137"/>
      <c r="L182" s="137"/>
      <c r="M182" s="300"/>
      <c r="N182" s="196"/>
    </row>
    <row r="183" spans="1:14" ht="15" customHeight="1" x14ac:dyDescent="0.2">
      <c r="A183" s="132"/>
      <c r="B183" s="292"/>
      <c r="C183" s="135"/>
      <c r="D183" s="135"/>
      <c r="E183" s="135"/>
      <c r="F183" s="235"/>
      <c r="G183" s="235"/>
      <c r="H183" s="235"/>
      <c r="I183" s="179"/>
      <c r="J183" s="137"/>
      <c r="K183" s="137"/>
      <c r="L183" s="137"/>
      <c r="M183" s="300"/>
      <c r="N183" s="196"/>
    </row>
    <row r="184" spans="1:14" ht="15" customHeight="1" x14ac:dyDescent="0.2">
      <c r="A184" s="132"/>
      <c r="B184" s="292"/>
      <c r="C184" s="135"/>
      <c r="D184" s="135"/>
      <c r="E184" s="135"/>
      <c r="F184" s="235"/>
      <c r="G184" s="235"/>
      <c r="H184" s="235"/>
      <c r="I184" s="179"/>
      <c r="J184" s="137"/>
      <c r="K184" s="137"/>
      <c r="L184" s="137"/>
      <c r="M184" s="300"/>
      <c r="N184" s="196"/>
    </row>
    <row r="185" spans="1:14" ht="15" customHeight="1" x14ac:dyDescent="0.2">
      <c r="A185" s="132"/>
      <c r="B185" s="292"/>
      <c r="C185" s="135"/>
      <c r="D185" s="135"/>
      <c r="E185" s="135"/>
      <c r="F185" s="235"/>
      <c r="G185" s="235"/>
      <c r="H185" s="235"/>
      <c r="I185" s="179"/>
      <c r="J185" s="137"/>
      <c r="K185" s="137"/>
      <c r="L185" s="137"/>
      <c r="M185" s="300"/>
      <c r="N185" s="196"/>
    </row>
    <row r="186" spans="1:14" ht="15" customHeight="1" x14ac:dyDescent="0.2">
      <c r="A186" s="132"/>
      <c r="B186" s="292"/>
      <c r="C186" s="135"/>
      <c r="D186" s="135"/>
      <c r="E186" s="135"/>
      <c r="F186" s="235"/>
      <c r="G186" s="235"/>
      <c r="H186" s="235"/>
      <c r="I186" s="179"/>
      <c r="J186" s="137"/>
      <c r="K186" s="137"/>
      <c r="L186" s="137"/>
      <c r="M186" s="300"/>
      <c r="N186" s="196"/>
    </row>
    <row r="187" spans="1:14" ht="15" customHeight="1" x14ac:dyDescent="0.2">
      <c r="A187" s="132"/>
      <c r="B187" s="292"/>
      <c r="C187" s="135"/>
      <c r="D187" s="135"/>
      <c r="E187" s="135"/>
      <c r="F187" s="235"/>
      <c r="G187" s="235"/>
      <c r="H187" s="235"/>
      <c r="I187" s="179"/>
      <c r="J187" s="137"/>
      <c r="K187" s="137"/>
      <c r="L187" s="137"/>
      <c r="M187" s="300"/>
      <c r="N187" s="196"/>
    </row>
    <row r="188" spans="1:14" ht="15" customHeight="1" x14ac:dyDescent="0.2">
      <c r="A188" s="132"/>
      <c r="B188" s="292"/>
      <c r="C188" s="135"/>
      <c r="D188" s="135"/>
      <c r="E188" s="135"/>
      <c r="F188" s="235"/>
      <c r="G188" s="235"/>
      <c r="H188" s="235"/>
      <c r="I188" s="179"/>
      <c r="J188" s="137"/>
      <c r="K188" s="137"/>
      <c r="L188" s="137"/>
      <c r="M188" s="300"/>
      <c r="N188" s="196"/>
    </row>
    <row r="189" spans="1:14" ht="15" customHeight="1" x14ac:dyDescent="0.2">
      <c r="A189" s="132"/>
      <c r="B189" s="292"/>
      <c r="C189" s="135"/>
      <c r="D189" s="135"/>
      <c r="E189" s="135"/>
      <c r="F189" s="235"/>
      <c r="G189" s="235"/>
      <c r="H189" s="235"/>
      <c r="I189" s="179"/>
      <c r="J189" s="137"/>
      <c r="K189" s="137"/>
      <c r="L189" s="137"/>
      <c r="M189" s="300"/>
      <c r="N189" s="196"/>
    </row>
    <row r="190" spans="1:14" ht="15" customHeight="1" x14ac:dyDescent="0.2">
      <c r="A190" s="132"/>
      <c r="B190" s="292"/>
      <c r="C190" s="135"/>
      <c r="D190" s="135"/>
      <c r="E190" s="135"/>
      <c r="F190" s="235"/>
      <c r="G190" s="235"/>
      <c r="H190" s="235"/>
      <c r="I190" s="179"/>
      <c r="J190" s="137"/>
      <c r="K190" s="137"/>
      <c r="L190" s="137"/>
      <c r="M190" s="300"/>
      <c r="N190" s="196"/>
    </row>
    <row r="191" spans="1:14" ht="15" customHeight="1" x14ac:dyDescent="0.2">
      <c r="A191" s="132"/>
      <c r="B191" s="292"/>
      <c r="C191" s="135"/>
      <c r="D191" s="135"/>
      <c r="E191" s="135"/>
      <c r="F191" s="235"/>
      <c r="G191" s="235"/>
      <c r="H191" s="235"/>
      <c r="I191" s="179"/>
      <c r="J191" s="137"/>
      <c r="K191" s="137"/>
      <c r="L191" s="137"/>
      <c r="M191" s="300"/>
      <c r="N191" s="196"/>
    </row>
    <row r="192" spans="1:14" ht="15" customHeight="1" x14ac:dyDescent="0.2">
      <c r="A192" s="132"/>
      <c r="B192" s="292"/>
      <c r="C192" s="135"/>
      <c r="D192" s="135"/>
      <c r="E192" s="135"/>
      <c r="F192" s="235"/>
      <c r="G192" s="235"/>
      <c r="H192" s="235"/>
      <c r="I192" s="179"/>
      <c r="J192" s="137"/>
      <c r="K192" s="137"/>
      <c r="L192" s="137"/>
      <c r="M192" s="300"/>
      <c r="N192" s="196"/>
    </row>
    <row r="193" spans="1:14" ht="15" customHeight="1" x14ac:dyDescent="0.2">
      <c r="A193" s="132"/>
      <c r="B193" s="292"/>
      <c r="C193" s="135"/>
      <c r="D193" s="135"/>
      <c r="E193" s="135"/>
      <c r="F193" s="235"/>
      <c r="G193" s="235"/>
      <c r="H193" s="235"/>
      <c r="I193" s="179"/>
      <c r="J193" s="137"/>
      <c r="K193" s="137"/>
      <c r="L193" s="137"/>
      <c r="M193" s="300"/>
      <c r="N193" s="196"/>
    </row>
    <row r="194" spans="1:14" ht="15" customHeight="1" x14ac:dyDescent="0.2">
      <c r="A194" s="132"/>
      <c r="B194" s="292"/>
      <c r="C194" s="135"/>
      <c r="D194" s="135"/>
      <c r="E194" s="135"/>
      <c r="F194" s="235"/>
      <c r="G194" s="235"/>
      <c r="H194" s="235"/>
      <c r="I194" s="179"/>
      <c r="J194" s="137"/>
      <c r="K194" s="137"/>
      <c r="L194" s="137"/>
      <c r="M194" s="300"/>
      <c r="N194" s="196"/>
    </row>
    <row r="195" spans="1:14" ht="15" customHeight="1" x14ac:dyDescent="0.2">
      <c r="A195" s="132"/>
      <c r="B195" s="292"/>
      <c r="C195" s="135"/>
      <c r="D195" s="135"/>
      <c r="E195" s="135"/>
      <c r="F195" s="235"/>
      <c r="G195" s="235"/>
      <c r="H195" s="235"/>
      <c r="I195" s="179"/>
      <c r="J195" s="137"/>
      <c r="K195" s="137"/>
      <c r="L195" s="137"/>
      <c r="M195" s="300"/>
      <c r="N195" s="196"/>
    </row>
    <row r="196" spans="1:14" ht="15" customHeight="1" x14ac:dyDescent="0.2">
      <c r="A196" s="132"/>
      <c r="B196" s="292"/>
      <c r="C196" s="135"/>
      <c r="D196" s="135"/>
      <c r="E196" s="135"/>
      <c r="F196" s="235"/>
      <c r="G196" s="235"/>
      <c r="H196" s="235"/>
      <c r="I196" s="179"/>
      <c r="J196" s="137"/>
      <c r="K196" s="137"/>
      <c r="L196" s="137"/>
      <c r="M196" s="300"/>
      <c r="N196" s="196"/>
    </row>
    <row r="197" spans="1:14" ht="15" customHeight="1" x14ac:dyDescent="0.2">
      <c r="A197" s="132"/>
      <c r="B197" s="292"/>
      <c r="C197" s="135"/>
      <c r="D197" s="135"/>
      <c r="E197" s="135"/>
      <c r="F197" s="235"/>
      <c r="G197" s="235"/>
      <c r="H197" s="235"/>
      <c r="I197" s="179"/>
      <c r="J197" s="137"/>
      <c r="K197" s="137"/>
      <c r="L197" s="137"/>
      <c r="M197" s="300"/>
      <c r="N197" s="196"/>
    </row>
    <row r="198" spans="1:14" ht="15" customHeight="1" x14ac:dyDescent="0.2">
      <c r="A198" s="132"/>
      <c r="B198" s="292"/>
      <c r="C198" s="135"/>
      <c r="D198" s="135"/>
      <c r="E198" s="135"/>
      <c r="F198" s="235"/>
      <c r="G198" s="235"/>
      <c r="H198" s="235"/>
      <c r="I198" s="179"/>
      <c r="J198" s="137"/>
      <c r="K198" s="137"/>
      <c r="L198" s="137"/>
      <c r="M198" s="300"/>
      <c r="N198" s="196"/>
    </row>
    <row r="199" spans="1:14" ht="15" customHeight="1" x14ac:dyDescent="0.2">
      <c r="A199" s="132"/>
      <c r="B199" s="292"/>
      <c r="C199" s="135"/>
      <c r="D199" s="135"/>
      <c r="E199" s="135"/>
      <c r="F199" s="235"/>
      <c r="G199" s="235"/>
      <c r="H199" s="235"/>
      <c r="I199" s="179"/>
      <c r="J199" s="137"/>
      <c r="K199" s="137"/>
      <c r="L199" s="137"/>
      <c r="M199" s="300"/>
      <c r="N199" s="196"/>
    </row>
    <row r="200" spans="1:14" ht="15" customHeight="1" x14ac:dyDescent="0.2">
      <c r="A200" s="132"/>
      <c r="B200" s="292"/>
      <c r="C200" s="135"/>
      <c r="D200" s="135"/>
      <c r="E200" s="135"/>
      <c r="F200" s="235"/>
      <c r="G200" s="235"/>
      <c r="H200" s="235"/>
      <c r="I200" s="179"/>
      <c r="J200" s="137"/>
      <c r="K200" s="137"/>
      <c r="L200" s="137"/>
      <c r="M200" s="300"/>
      <c r="N200" s="196"/>
    </row>
    <row r="201" spans="1:14" ht="15" customHeight="1" x14ac:dyDescent="0.2">
      <c r="A201" s="132"/>
      <c r="B201" s="292"/>
      <c r="C201" s="135"/>
      <c r="D201" s="135"/>
      <c r="E201" s="135"/>
      <c r="F201" s="235"/>
      <c r="G201" s="235"/>
      <c r="H201" s="235"/>
      <c r="I201" s="179"/>
      <c r="J201" s="137"/>
      <c r="K201" s="137"/>
      <c r="L201" s="137"/>
      <c r="M201" s="300"/>
      <c r="N201" s="196"/>
    </row>
    <row r="202" spans="1:14" ht="15" customHeight="1" x14ac:dyDescent="0.2">
      <c r="A202" s="132"/>
      <c r="B202" s="292"/>
      <c r="C202" s="135"/>
      <c r="D202" s="135"/>
      <c r="E202" s="135"/>
      <c r="F202" s="235"/>
      <c r="G202" s="235"/>
      <c r="H202" s="235"/>
      <c r="I202" s="179"/>
      <c r="J202" s="137"/>
      <c r="K202" s="137"/>
      <c r="L202" s="137"/>
      <c r="M202" s="300"/>
      <c r="N202" s="196"/>
    </row>
    <row r="203" spans="1:14" ht="15" customHeight="1" x14ac:dyDescent="0.2">
      <c r="A203" s="132"/>
      <c r="B203" s="292"/>
      <c r="C203" s="135"/>
      <c r="D203" s="135"/>
      <c r="E203" s="135"/>
      <c r="F203" s="235"/>
      <c r="G203" s="235"/>
      <c r="H203" s="235"/>
      <c r="I203" s="179"/>
      <c r="J203" s="137"/>
      <c r="K203" s="137"/>
      <c r="L203" s="137"/>
      <c r="M203" s="300"/>
      <c r="N203" s="196"/>
    </row>
    <row r="204" spans="1:14" ht="15" customHeight="1" x14ac:dyDescent="0.2">
      <c r="A204" s="132"/>
      <c r="B204" s="292"/>
      <c r="C204" s="135"/>
      <c r="D204" s="135"/>
      <c r="E204" s="135"/>
      <c r="F204" s="235"/>
      <c r="G204" s="235"/>
      <c r="H204" s="235"/>
      <c r="I204" s="179"/>
      <c r="J204" s="137"/>
      <c r="K204" s="137"/>
      <c r="L204" s="137"/>
      <c r="M204" s="300"/>
      <c r="N204" s="196"/>
    </row>
    <row r="205" spans="1:14" ht="15" customHeight="1" x14ac:dyDescent="0.2">
      <c r="A205" s="132"/>
      <c r="B205" s="292"/>
      <c r="C205" s="135"/>
      <c r="D205" s="135"/>
      <c r="E205" s="135"/>
      <c r="F205" s="235"/>
      <c r="G205" s="235"/>
      <c r="H205" s="235"/>
      <c r="I205" s="179"/>
      <c r="J205" s="137"/>
      <c r="K205" s="137"/>
      <c r="L205" s="137"/>
      <c r="M205" s="300"/>
      <c r="N205" s="196"/>
    </row>
    <row r="206" spans="1:14" ht="15" customHeight="1" x14ac:dyDescent="0.2">
      <c r="A206" s="132"/>
      <c r="B206" s="292"/>
      <c r="C206" s="135"/>
      <c r="D206" s="135"/>
      <c r="E206" s="135"/>
      <c r="F206" s="235"/>
      <c r="G206" s="235"/>
      <c r="H206" s="235"/>
      <c r="I206" s="179"/>
      <c r="J206" s="137"/>
      <c r="K206" s="137"/>
      <c r="L206" s="137"/>
      <c r="M206" s="300"/>
      <c r="N206" s="196"/>
    </row>
    <row r="207" spans="1:14" ht="15" customHeight="1" x14ac:dyDescent="0.2">
      <c r="A207" s="132"/>
      <c r="B207" s="292"/>
      <c r="C207" s="135"/>
      <c r="D207" s="135"/>
      <c r="E207" s="135"/>
      <c r="F207" s="235"/>
      <c r="G207" s="235"/>
      <c r="H207" s="235"/>
      <c r="I207" s="179"/>
      <c r="J207" s="137"/>
      <c r="K207" s="137"/>
      <c r="L207" s="137"/>
      <c r="M207" s="300"/>
      <c r="N207" s="196"/>
    </row>
    <row r="208" spans="1:14" ht="15" customHeight="1" x14ac:dyDescent="0.2">
      <c r="A208" s="132"/>
      <c r="B208" s="292"/>
      <c r="C208" s="135"/>
      <c r="D208" s="135"/>
      <c r="E208" s="135"/>
      <c r="F208" s="235"/>
      <c r="G208" s="235"/>
      <c r="H208" s="235"/>
      <c r="I208" s="179"/>
      <c r="J208" s="137"/>
      <c r="K208" s="137"/>
      <c r="L208" s="137"/>
      <c r="M208" s="300"/>
      <c r="N208" s="196"/>
    </row>
    <row r="209" spans="1:14" ht="15" customHeight="1" x14ac:dyDescent="0.2">
      <c r="A209" s="132"/>
      <c r="B209" s="292"/>
      <c r="C209" s="135"/>
      <c r="D209" s="135"/>
      <c r="E209" s="135"/>
      <c r="F209" s="235"/>
      <c r="G209" s="235"/>
      <c r="H209" s="235"/>
      <c r="I209" s="179"/>
      <c r="J209" s="137"/>
      <c r="K209" s="137"/>
      <c r="L209" s="137"/>
      <c r="M209" s="300"/>
      <c r="N209" s="196"/>
    </row>
    <row r="210" spans="1:14" ht="15" customHeight="1" x14ac:dyDescent="0.2">
      <c r="A210" s="132"/>
      <c r="B210" s="292"/>
      <c r="C210" s="135"/>
      <c r="D210" s="135"/>
      <c r="E210" s="135"/>
      <c r="F210" s="235"/>
      <c r="G210" s="235"/>
      <c r="H210" s="235"/>
      <c r="I210" s="179"/>
      <c r="J210" s="137"/>
      <c r="K210" s="137"/>
      <c r="L210" s="137"/>
      <c r="M210" s="300"/>
      <c r="N210" s="196"/>
    </row>
    <row r="211" spans="1:14" ht="15" customHeight="1" x14ac:dyDescent="0.2">
      <c r="A211" s="132"/>
      <c r="B211" s="292"/>
      <c r="C211" s="135"/>
      <c r="D211" s="135"/>
      <c r="E211" s="135"/>
      <c r="F211" s="235"/>
      <c r="G211" s="235"/>
      <c r="H211" s="235"/>
      <c r="I211" s="179"/>
      <c r="J211" s="137"/>
      <c r="K211" s="137"/>
      <c r="L211" s="137"/>
      <c r="M211" s="300"/>
      <c r="N211" s="196"/>
    </row>
    <row r="212" spans="1:14" ht="15" customHeight="1" x14ac:dyDescent="0.2">
      <c r="A212" s="132"/>
      <c r="B212" s="292"/>
      <c r="C212" s="135"/>
      <c r="D212" s="135"/>
      <c r="E212" s="135"/>
      <c r="F212" s="235"/>
      <c r="G212" s="235"/>
      <c r="H212" s="235"/>
      <c r="I212" s="179"/>
      <c r="J212" s="137"/>
      <c r="K212" s="137"/>
      <c r="L212" s="137"/>
      <c r="M212" s="300"/>
      <c r="N212" s="196"/>
    </row>
    <row r="213" spans="1:14" ht="15" customHeight="1" x14ac:dyDescent="0.2">
      <c r="A213" s="132"/>
      <c r="B213" s="292"/>
      <c r="C213" s="135"/>
      <c r="D213" s="135"/>
      <c r="E213" s="135"/>
      <c r="F213" s="235"/>
      <c r="G213" s="235"/>
      <c r="H213" s="235"/>
      <c r="I213" s="179"/>
      <c r="J213" s="137"/>
      <c r="K213" s="137"/>
      <c r="L213" s="137"/>
      <c r="M213" s="300"/>
      <c r="N213" s="196"/>
    </row>
    <row r="214" spans="1:14" ht="15" customHeight="1" x14ac:dyDescent="0.2">
      <c r="A214" s="132"/>
      <c r="B214" s="292"/>
      <c r="C214" s="135"/>
      <c r="D214" s="135"/>
      <c r="E214" s="135"/>
      <c r="F214" s="235"/>
      <c r="G214" s="235"/>
      <c r="H214" s="235"/>
      <c r="I214" s="179"/>
      <c r="J214" s="137"/>
      <c r="K214" s="137"/>
      <c r="L214" s="137"/>
      <c r="M214" s="300"/>
      <c r="N214" s="196"/>
    </row>
    <row r="215" spans="1:14" ht="15" customHeight="1" x14ac:dyDescent="0.2">
      <c r="A215" s="132"/>
      <c r="B215" s="292"/>
      <c r="C215" s="135"/>
      <c r="D215" s="135"/>
      <c r="E215" s="135"/>
      <c r="F215" s="235"/>
      <c r="G215" s="235"/>
      <c r="H215" s="235"/>
      <c r="I215" s="179"/>
      <c r="J215" s="137"/>
      <c r="K215" s="137"/>
      <c r="L215" s="137"/>
      <c r="M215" s="300"/>
      <c r="N215" s="196"/>
    </row>
    <row r="216" spans="1:14" ht="15" customHeight="1" x14ac:dyDescent="0.2">
      <c r="A216" s="132"/>
      <c r="B216" s="292"/>
      <c r="C216" s="135"/>
      <c r="D216" s="135"/>
      <c r="E216" s="135"/>
      <c r="F216" s="235"/>
      <c r="G216" s="235"/>
      <c r="H216" s="235"/>
      <c r="I216" s="179"/>
      <c r="J216" s="137"/>
      <c r="K216" s="137"/>
      <c r="L216" s="137"/>
      <c r="M216" s="300"/>
      <c r="N216" s="196"/>
    </row>
    <row r="217" spans="1:14" ht="15" customHeight="1" x14ac:dyDescent="0.2">
      <c r="A217" s="132"/>
      <c r="B217" s="292"/>
      <c r="C217" s="135"/>
      <c r="D217" s="135"/>
      <c r="E217" s="135"/>
      <c r="F217" s="235"/>
      <c r="G217" s="235"/>
      <c r="H217" s="235"/>
      <c r="I217" s="179"/>
      <c r="J217" s="137"/>
      <c r="K217" s="137"/>
      <c r="L217" s="137"/>
      <c r="M217" s="300"/>
      <c r="N217" s="196"/>
    </row>
    <row r="218" spans="1:14" ht="15" customHeight="1" x14ac:dyDescent="0.2">
      <c r="A218" s="132"/>
      <c r="B218" s="292"/>
      <c r="C218" s="135"/>
      <c r="D218" s="135"/>
      <c r="E218" s="135"/>
      <c r="F218" s="235"/>
      <c r="G218" s="235"/>
      <c r="H218" s="235"/>
      <c r="I218" s="179"/>
      <c r="J218" s="137"/>
      <c r="K218" s="137"/>
      <c r="L218" s="137"/>
      <c r="M218" s="300"/>
      <c r="N218" s="196"/>
    </row>
    <row r="219" spans="1:14" ht="15" customHeight="1" x14ac:dyDescent="0.2">
      <c r="A219" s="132"/>
      <c r="B219" s="292"/>
      <c r="C219" s="135"/>
      <c r="D219" s="135"/>
      <c r="E219" s="135"/>
      <c r="F219" s="235"/>
      <c r="G219" s="235"/>
      <c r="H219" s="235"/>
      <c r="I219" s="179"/>
      <c r="J219" s="137"/>
      <c r="K219" s="137"/>
      <c r="L219" s="137"/>
      <c r="M219" s="300"/>
      <c r="N219" s="196"/>
    </row>
    <row r="220" spans="1:14" ht="15" customHeight="1" x14ac:dyDescent="0.2">
      <c r="A220" s="132"/>
      <c r="B220" s="292"/>
      <c r="C220" s="135"/>
      <c r="D220" s="135"/>
      <c r="E220" s="135"/>
      <c r="F220" s="235"/>
      <c r="G220" s="235"/>
      <c r="H220" s="235"/>
      <c r="I220" s="179"/>
      <c r="J220" s="137"/>
      <c r="K220" s="137"/>
      <c r="L220" s="137"/>
      <c r="M220" s="300"/>
      <c r="N220" s="196"/>
    </row>
    <row r="221" spans="1:14" ht="15" customHeight="1" x14ac:dyDescent="0.2">
      <c r="A221" s="132"/>
      <c r="B221" s="292"/>
      <c r="C221" s="135"/>
      <c r="D221" s="135"/>
      <c r="E221" s="135"/>
      <c r="F221" s="235"/>
      <c r="G221" s="235"/>
      <c r="H221" s="235"/>
      <c r="I221" s="179"/>
      <c r="J221" s="137"/>
      <c r="K221" s="137"/>
      <c r="L221" s="137"/>
      <c r="M221" s="300"/>
      <c r="N221" s="196"/>
    </row>
    <row r="222" spans="1:14" ht="15" customHeight="1" x14ac:dyDescent="0.2">
      <c r="A222" s="132"/>
      <c r="B222" s="292"/>
      <c r="C222" s="135"/>
      <c r="D222" s="135"/>
      <c r="E222" s="135"/>
      <c r="F222" s="235"/>
      <c r="G222" s="235"/>
      <c r="H222" s="235"/>
      <c r="I222" s="179"/>
      <c r="J222" s="137"/>
      <c r="K222" s="137"/>
      <c r="L222" s="137"/>
      <c r="M222" s="300"/>
      <c r="N222" s="196"/>
    </row>
    <row r="223" spans="1:14" ht="15" customHeight="1" x14ac:dyDescent="0.2">
      <c r="A223" s="132"/>
      <c r="B223" s="292"/>
      <c r="C223" s="135"/>
      <c r="D223" s="135"/>
      <c r="E223" s="135"/>
      <c r="F223" s="235"/>
      <c r="G223" s="235"/>
      <c r="H223" s="235"/>
      <c r="I223" s="179"/>
      <c r="J223" s="137"/>
      <c r="K223" s="137"/>
      <c r="L223" s="137"/>
      <c r="M223" s="300"/>
      <c r="N223" s="196"/>
    </row>
    <row r="224" spans="1:14" ht="15" customHeight="1" x14ac:dyDescent="0.2">
      <c r="A224" s="132"/>
      <c r="B224" s="292"/>
      <c r="C224" s="135"/>
      <c r="D224" s="135"/>
      <c r="E224" s="135"/>
      <c r="F224" s="235"/>
      <c r="G224" s="235"/>
      <c r="H224" s="235"/>
      <c r="I224" s="179"/>
      <c r="J224" s="137"/>
      <c r="K224" s="137"/>
      <c r="L224" s="137"/>
      <c r="M224" s="300"/>
      <c r="N224" s="196"/>
    </row>
    <row r="225" spans="1:14" ht="15" customHeight="1" x14ac:dyDescent="0.2">
      <c r="A225" s="132"/>
      <c r="B225" s="292"/>
      <c r="C225" s="135"/>
      <c r="D225" s="135"/>
      <c r="E225" s="135"/>
      <c r="F225" s="235"/>
      <c r="G225" s="235"/>
      <c r="H225" s="235"/>
      <c r="I225" s="179"/>
      <c r="J225" s="137"/>
      <c r="K225" s="137"/>
      <c r="L225" s="137"/>
      <c r="M225" s="300"/>
      <c r="N225" s="196"/>
    </row>
    <row r="226" spans="1:14" ht="15" customHeight="1" x14ac:dyDescent="0.2">
      <c r="A226" s="132"/>
      <c r="B226" s="292"/>
      <c r="C226" s="135"/>
      <c r="D226" s="135"/>
      <c r="E226" s="135"/>
      <c r="F226" s="235"/>
      <c r="G226" s="235"/>
      <c r="H226" s="235"/>
      <c r="I226" s="179"/>
      <c r="J226" s="137"/>
      <c r="K226" s="137"/>
      <c r="L226" s="137"/>
      <c r="M226" s="300"/>
      <c r="N226" s="196"/>
    </row>
    <row r="227" spans="1:14" ht="15" customHeight="1" x14ac:dyDescent="0.2">
      <c r="A227" s="132"/>
      <c r="B227" s="292"/>
      <c r="C227" s="135"/>
      <c r="D227" s="135"/>
      <c r="E227" s="135"/>
      <c r="F227" s="235"/>
      <c r="G227" s="235"/>
      <c r="H227" s="235"/>
      <c r="I227" s="179"/>
      <c r="J227" s="137"/>
      <c r="K227" s="137"/>
      <c r="L227" s="137"/>
      <c r="M227" s="300"/>
      <c r="N227" s="196"/>
    </row>
    <row r="228" spans="1:14" ht="15" customHeight="1" x14ac:dyDescent="0.2">
      <c r="A228" s="132"/>
      <c r="B228" s="292"/>
      <c r="C228" s="135"/>
      <c r="D228" s="135"/>
      <c r="E228" s="135"/>
      <c r="F228" s="235"/>
      <c r="G228" s="235"/>
      <c r="H228" s="235"/>
      <c r="I228" s="179"/>
      <c r="J228" s="137"/>
      <c r="K228" s="137"/>
      <c r="L228" s="137"/>
      <c r="M228" s="300"/>
      <c r="N228" s="196"/>
    </row>
    <row r="229" spans="1:14" ht="15" customHeight="1" x14ac:dyDescent="0.2">
      <c r="A229" s="132"/>
      <c r="B229" s="292"/>
      <c r="C229" s="135"/>
      <c r="D229" s="135"/>
      <c r="E229" s="135"/>
      <c r="F229" s="235"/>
      <c r="G229" s="235"/>
      <c r="H229" s="235"/>
      <c r="I229" s="179"/>
      <c r="J229" s="137"/>
      <c r="K229" s="137"/>
      <c r="L229" s="137"/>
      <c r="M229" s="300"/>
      <c r="N229" s="196"/>
    </row>
    <row r="230" spans="1:14" ht="15" customHeight="1" x14ac:dyDescent="0.2">
      <c r="A230" s="132"/>
      <c r="B230" s="292"/>
      <c r="C230" s="135"/>
      <c r="D230" s="135"/>
      <c r="E230" s="135"/>
      <c r="F230" s="235"/>
      <c r="G230" s="235"/>
      <c r="H230" s="235"/>
      <c r="I230" s="179"/>
      <c r="J230" s="137"/>
      <c r="K230" s="137"/>
      <c r="L230" s="137"/>
      <c r="M230" s="300"/>
      <c r="N230" s="196"/>
    </row>
    <row r="231" spans="1:14" ht="15" customHeight="1" x14ac:dyDescent="0.2">
      <c r="A231" s="132"/>
      <c r="B231" s="292"/>
      <c r="C231" s="135"/>
      <c r="D231" s="135"/>
      <c r="E231" s="135"/>
      <c r="F231" s="235"/>
      <c r="G231" s="235"/>
      <c r="H231" s="235"/>
      <c r="I231" s="179"/>
      <c r="J231" s="137"/>
      <c r="K231" s="137"/>
      <c r="L231" s="137"/>
      <c r="M231" s="300"/>
      <c r="N231" s="196"/>
    </row>
    <row r="232" spans="1:14" ht="15" customHeight="1" x14ac:dyDescent="0.2">
      <c r="A232" s="132"/>
      <c r="B232" s="292"/>
      <c r="C232" s="135"/>
      <c r="D232" s="135"/>
      <c r="E232" s="135"/>
      <c r="F232" s="235"/>
      <c r="G232" s="235"/>
      <c r="H232" s="235"/>
      <c r="I232" s="179"/>
      <c r="J232" s="137"/>
      <c r="K232" s="137"/>
      <c r="L232" s="137"/>
      <c r="M232" s="300"/>
      <c r="N232" s="196"/>
    </row>
    <row r="233" spans="1:14" ht="15" customHeight="1" x14ac:dyDescent="0.2">
      <c r="A233" s="132"/>
      <c r="B233" s="292"/>
      <c r="C233" s="135"/>
      <c r="D233" s="135"/>
      <c r="E233" s="135"/>
      <c r="F233" s="235"/>
      <c r="G233" s="235"/>
      <c r="H233" s="235"/>
      <c r="I233" s="179"/>
      <c r="J233" s="137"/>
      <c r="K233" s="137"/>
      <c r="L233" s="137"/>
      <c r="M233" s="300"/>
      <c r="N233" s="196"/>
    </row>
    <row r="234" spans="1:14" ht="15" customHeight="1" x14ac:dyDescent="0.2">
      <c r="A234" s="132"/>
      <c r="B234" s="292"/>
      <c r="C234" s="135"/>
      <c r="D234" s="135"/>
      <c r="E234" s="135"/>
      <c r="F234" s="235"/>
      <c r="G234" s="235"/>
      <c r="H234" s="235"/>
      <c r="I234" s="179"/>
      <c r="J234" s="137"/>
      <c r="K234" s="137"/>
      <c r="L234" s="137"/>
      <c r="M234" s="300"/>
      <c r="N234" s="196"/>
    </row>
    <row r="235" spans="1:14" ht="15" customHeight="1" x14ac:dyDescent="0.2">
      <c r="A235" s="132"/>
      <c r="B235" s="292"/>
      <c r="C235" s="135"/>
      <c r="D235" s="135"/>
      <c r="E235" s="135"/>
      <c r="F235" s="235"/>
      <c r="G235" s="235"/>
      <c r="H235" s="235"/>
      <c r="I235" s="179"/>
      <c r="J235" s="137"/>
      <c r="K235" s="137"/>
      <c r="L235" s="137"/>
      <c r="M235" s="300"/>
      <c r="N235" s="196"/>
    </row>
    <row r="236" spans="1:14" ht="15" customHeight="1" x14ac:dyDescent="0.2">
      <c r="A236" s="132"/>
      <c r="B236" s="292"/>
      <c r="C236" s="135"/>
      <c r="D236" s="135"/>
      <c r="E236" s="135"/>
      <c r="F236" s="235"/>
      <c r="G236" s="235"/>
      <c r="H236" s="235"/>
      <c r="I236" s="179"/>
      <c r="J236" s="137"/>
      <c r="K236" s="137"/>
      <c r="L236" s="137"/>
      <c r="M236" s="300"/>
      <c r="N236" s="196"/>
    </row>
    <row r="237" spans="1:14" ht="15" customHeight="1" x14ac:dyDescent="0.2">
      <c r="A237" s="132"/>
      <c r="B237" s="292"/>
      <c r="C237" s="135"/>
      <c r="D237" s="135"/>
      <c r="E237" s="135"/>
      <c r="F237" s="235"/>
      <c r="G237" s="235"/>
      <c r="H237" s="235"/>
      <c r="I237" s="179"/>
      <c r="J237" s="137"/>
      <c r="K237" s="137"/>
      <c r="L237" s="137"/>
      <c r="M237" s="300"/>
      <c r="N237" s="196"/>
    </row>
    <row r="238" spans="1:14" ht="15" customHeight="1" x14ac:dyDescent="0.2">
      <c r="A238" s="132"/>
      <c r="B238" s="292"/>
      <c r="C238" s="135"/>
      <c r="D238" s="135"/>
      <c r="E238" s="135"/>
      <c r="F238" s="235"/>
      <c r="G238" s="235"/>
      <c r="H238" s="235"/>
      <c r="I238" s="179"/>
      <c r="J238" s="137"/>
      <c r="K238" s="137"/>
      <c r="L238" s="137"/>
      <c r="M238" s="300"/>
      <c r="N238" s="196"/>
    </row>
    <row r="239" spans="1:14" ht="15" customHeight="1" x14ac:dyDescent="0.2">
      <c r="A239" s="132"/>
      <c r="B239" s="292"/>
      <c r="C239" s="135"/>
      <c r="D239" s="135"/>
      <c r="E239" s="135"/>
      <c r="F239" s="235"/>
      <c r="G239" s="235"/>
      <c r="H239" s="235"/>
      <c r="I239" s="179"/>
      <c r="J239" s="137"/>
      <c r="K239" s="137"/>
      <c r="L239" s="137"/>
      <c r="M239" s="300"/>
      <c r="N239" s="196"/>
    </row>
    <row r="240" spans="1:14" ht="15" customHeight="1" x14ac:dyDescent="0.2">
      <c r="A240" s="132"/>
      <c r="B240" s="292"/>
      <c r="C240" s="135"/>
      <c r="D240" s="135"/>
      <c r="E240" s="135"/>
      <c r="F240" s="235"/>
      <c r="G240" s="235"/>
      <c r="H240" s="235"/>
      <c r="I240" s="179"/>
      <c r="J240" s="137"/>
      <c r="K240" s="137"/>
      <c r="L240" s="137"/>
      <c r="M240" s="300"/>
      <c r="N240" s="196"/>
    </row>
    <row r="241" spans="1:14" ht="15" customHeight="1" x14ac:dyDescent="0.2">
      <c r="A241" s="132"/>
      <c r="B241" s="292"/>
      <c r="C241" s="135"/>
      <c r="D241" s="135"/>
      <c r="E241" s="135"/>
      <c r="F241" s="235"/>
      <c r="G241" s="235"/>
      <c r="H241" s="235"/>
      <c r="I241" s="179"/>
      <c r="J241" s="137"/>
      <c r="K241" s="137"/>
      <c r="L241" s="137"/>
      <c r="M241" s="300"/>
      <c r="N241" s="196"/>
    </row>
    <row r="242" spans="1:14" ht="15" customHeight="1" x14ac:dyDescent="0.2">
      <c r="A242" s="132"/>
      <c r="B242" s="292"/>
      <c r="C242" s="135"/>
      <c r="D242" s="135"/>
      <c r="E242" s="135"/>
      <c r="F242" s="235"/>
      <c r="G242" s="235"/>
      <c r="H242" s="235"/>
      <c r="I242" s="179"/>
      <c r="J242" s="137"/>
      <c r="K242" s="137"/>
      <c r="L242" s="137"/>
      <c r="M242" s="300"/>
      <c r="N242" s="196"/>
    </row>
    <row r="243" spans="1:14" ht="15" customHeight="1" x14ac:dyDescent="0.2">
      <c r="A243" s="132"/>
      <c r="B243" s="292"/>
      <c r="C243" s="135"/>
      <c r="D243" s="135"/>
      <c r="E243" s="135"/>
      <c r="F243" s="235"/>
      <c r="G243" s="235"/>
      <c r="H243" s="235"/>
      <c r="I243" s="179"/>
      <c r="J243" s="137"/>
      <c r="K243" s="137"/>
      <c r="L243" s="137"/>
      <c r="M243" s="300"/>
      <c r="N243" s="196"/>
    </row>
    <row r="244" spans="1:14" ht="15" customHeight="1" x14ac:dyDescent="0.2">
      <c r="A244" s="132"/>
      <c r="B244" s="292"/>
      <c r="C244" s="135"/>
      <c r="D244" s="135"/>
      <c r="E244" s="135"/>
      <c r="F244" s="235"/>
      <c r="G244" s="235"/>
      <c r="H244" s="235"/>
      <c r="I244" s="179"/>
      <c r="J244" s="137"/>
      <c r="K244" s="137"/>
      <c r="L244" s="137"/>
      <c r="M244" s="300"/>
      <c r="N244" s="196"/>
    </row>
    <row r="245" spans="1:14" ht="15" customHeight="1" x14ac:dyDescent="0.2">
      <c r="A245" s="132"/>
      <c r="B245" s="292"/>
      <c r="C245" s="135"/>
      <c r="D245" s="135"/>
      <c r="E245" s="135"/>
      <c r="F245" s="235"/>
      <c r="G245" s="235"/>
      <c r="H245" s="235"/>
      <c r="I245" s="179"/>
      <c r="J245" s="137"/>
      <c r="K245" s="137"/>
      <c r="L245" s="137"/>
      <c r="M245" s="300"/>
      <c r="N245" s="196"/>
    </row>
    <row r="246" spans="1:14" ht="15" customHeight="1" x14ac:dyDescent="0.2">
      <c r="A246" s="132"/>
      <c r="B246" s="292"/>
      <c r="C246" s="135"/>
      <c r="D246" s="135"/>
      <c r="E246" s="135"/>
      <c r="F246" s="235"/>
      <c r="G246" s="235"/>
      <c r="H246" s="235"/>
      <c r="I246" s="179"/>
      <c r="J246" s="137"/>
      <c r="K246" s="137"/>
      <c r="L246" s="137"/>
      <c r="M246" s="300"/>
      <c r="N246" s="196"/>
    </row>
    <row r="247" spans="1:14" ht="15" customHeight="1" x14ac:dyDescent="0.2">
      <c r="A247" s="132"/>
      <c r="B247" s="292"/>
      <c r="C247" s="135"/>
      <c r="D247" s="135"/>
      <c r="E247" s="135"/>
      <c r="F247" s="235"/>
      <c r="G247" s="235"/>
      <c r="H247" s="235"/>
      <c r="I247" s="179"/>
      <c r="J247" s="137"/>
      <c r="K247" s="137"/>
      <c r="L247" s="137"/>
      <c r="M247" s="300"/>
      <c r="N247" s="196"/>
    </row>
    <row r="248" spans="1:14" ht="15" customHeight="1" x14ac:dyDescent="0.2">
      <c r="A248" s="132"/>
      <c r="B248" s="292"/>
      <c r="C248" s="135"/>
      <c r="D248" s="135"/>
      <c r="E248" s="135"/>
      <c r="F248" s="235"/>
      <c r="G248" s="235"/>
      <c r="H248" s="235"/>
      <c r="I248" s="179"/>
      <c r="J248" s="137"/>
      <c r="K248" s="137"/>
      <c r="L248" s="137"/>
      <c r="M248" s="300"/>
      <c r="N248" s="196"/>
    </row>
    <row r="249" spans="1:14" ht="15" customHeight="1" x14ac:dyDescent="0.2">
      <c r="A249" s="132"/>
      <c r="B249" s="292"/>
      <c r="C249" s="135"/>
      <c r="D249" s="135"/>
      <c r="E249" s="135"/>
      <c r="F249" s="235"/>
      <c r="G249" s="235"/>
      <c r="H249" s="235"/>
      <c r="I249" s="179"/>
      <c r="J249" s="137"/>
      <c r="K249" s="137"/>
      <c r="L249" s="137"/>
      <c r="M249" s="300"/>
      <c r="N249" s="196"/>
    </row>
    <row r="250" spans="1:14" ht="15" customHeight="1" x14ac:dyDescent="0.2">
      <c r="A250" s="132"/>
      <c r="B250" s="292"/>
      <c r="C250" s="135"/>
      <c r="D250" s="135"/>
      <c r="E250" s="135"/>
      <c r="F250" s="235"/>
      <c r="G250" s="235"/>
      <c r="H250" s="235"/>
      <c r="I250" s="179"/>
      <c r="J250" s="137"/>
      <c r="K250" s="137"/>
      <c r="L250" s="137"/>
      <c r="M250" s="300"/>
      <c r="N250" s="196"/>
    </row>
    <row r="251" spans="1:14" ht="15" customHeight="1" x14ac:dyDescent="0.2">
      <c r="A251" s="132"/>
      <c r="B251" s="292"/>
      <c r="C251" s="135"/>
      <c r="D251" s="135"/>
      <c r="E251" s="135"/>
      <c r="F251" s="235"/>
      <c r="G251" s="235"/>
      <c r="H251" s="235"/>
      <c r="I251" s="179"/>
      <c r="J251" s="137"/>
      <c r="K251" s="137"/>
      <c r="L251" s="137"/>
      <c r="M251" s="300"/>
      <c r="N251" s="196"/>
    </row>
    <row r="252" spans="1:14" ht="15" customHeight="1" x14ac:dyDescent="0.2">
      <c r="A252" s="132"/>
      <c r="B252" s="292"/>
      <c r="C252" s="135"/>
      <c r="D252" s="135"/>
      <c r="E252" s="135"/>
      <c r="F252" s="235"/>
      <c r="G252" s="235"/>
      <c r="H252" s="235"/>
      <c r="I252" s="179"/>
      <c r="J252" s="137"/>
      <c r="K252" s="137"/>
      <c r="L252" s="137"/>
      <c r="M252" s="300"/>
      <c r="N252" s="196"/>
    </row>
    <row r="253" spans="1:14" ht="15" customHeight="1" x14ac:dyDescent="0.2">
      <c r="A253" s="132"/>
      <c r="B253" s="292"/>
      <c r="C253" s="135"/>
      <c r="D253" s="135"/>
      <c r="E253" s="135"/>
      <c r="F253" s="235"/>
      <c r="G253" s="235"/>
      <c r="H253" s="235"/>
      <c r="I253" s="179"/>
      <c r="J253" s="137"/>
      <c r="K253" s="137"/>
      <c r="L253" s="137"/>
      <c r="M253" s="300"/>
      <c r="N253" s="196"/>
    </row>
    <row r="254" spans="1:14" ht="15" customHeight="1" x14ac:dyDescent="0.2">
      <c r="A254" s="132"/>
      <c r="B254" s="292"/>
      <c r="C254" s="135"/>
      <c r="D254" s="135"/>
      <c r="E254" s="135"/>
      <c r="F254" s="235"/>
      <c r="G254" s="235"/>
      <c r="H254" s="235"/>
      <c r="I254" s="179"/>
      <c r="J254" s="137"/>
      <c r="K254" s="137"/>
      <c r="L254" s="137"/>
      <c r="M254" s="300"/>
      <c r="N254" s="196"/>
    </row>
    <row r="255" spans="1:14" ht="15" customHeight="1" x14ac:dyDescent="0.2">
      <c r="A255" s="132"/>
      <c r="B255" s="292"/>
      <c r="C255" s="135"/>
      <c r="D255" s="135"/>
      <c r="E255" s="135"/>
      <c r="F255" s="235"/>
      <c r="G255" s="235"/>
      <c r="H255" s="235"/>
      <c r="I255" s="179"/>
      <c r="J255" s="137"/>
      <c r="K255" s="137"/>
      <c r="L255" s="137"/>
      <c r="M255" s="300"/>
      <c r="N255" s="196"/>
    </row>
    <row r="256" spans="1:14" ht="15" customHeight="1" x14ac:dyDescent="0.2">
      <c r="A256" s="132"/>
      <c r="B256" s="292"/>
      <c r="C256" s="135"/>
      <c r="D256" s="135"/>
      <c r="E256" s="135"/>
      <c r="F256" s="235"/>
      <c r="G256" s="235"/>
      <c r="H256" s="235"/>
      <c r="I256" s="179"/>
      <c r="J256" s="137"/>
      <c r="K256" s="137"/>
      <c r="L256" s="137"/>
      <c r="M256" s="300"/>
      <c r="N256" s="196"/>
    </row>
    <row r="257" spans="1:14" ht="15" customHeight="1" x14ac:dyDescent="0.2">
      <c r="A257" s="132"/>
      <c r="B257" s="292"/>
      <c r="C257" s="135"/>
      <c r="D257" s="135"/>
      <c r="E257" s="135"/>
      <c r="F257" s="235"/>
      <c r="G257" s="235"/>
      <c r="H257" s="235"/>
      <c r="I257" s="179"/>
      <c r="J257" s="137"/>
      <c r="K257" s="137"/>
      <c r="L257" s="137"/>
      <c r="M257" s="300"/>
      <c r="N257" s="196"/>
    </row>
    <row r="258" spans="1:14" ht="15" customHeight="1" x14ac:dyDescent="0.2">
      <c r="A258" s="132"/>
      <c r="B258" s="292"/>
      <c r="C258" s="135"/>
      <c r="D258" s="135"/>
      <c r="E258" s="135"/>
      <c r="F258" s="235"/>
      <c r="G258" s="235"/>
      <c r="H258" s="235"/>
      <c r="I258" s="179"/>
      <c r="J258" s="137"/>
      <c r="K258" s="137"/>
      <c r="L258" s="137"/>
      <c r="M258" s="300"/>
      <c r="N258" s="196"/>
    </row>
    <row r="259" spans="1:14" ht="15" customHeight="1" x14ac:dyDescent="0.2">
      <c r="A259" s="132"/>
      <c r="B259" s="292"/>
      <c r="C259" s="135"/>
      <c r="D259" s="135"/>
      <c r="E259" s="135"/>
      <c r="F259" s="235"/>
      <c r="G259" s="235"/>
      <c r="H259" s="235"/>
      <c r="I259" s="179"/>
      <c r="J259" s="137"/>
      <c r="K259" s="137"/>
      <c r="L259" s="137"/>
      <c r="M259" s="300"/>
      <c r="N259" s="196"/>
    </row>
    <row r="260" spans="1:14" ht="15" customHeight="1" x14ac:dyDescent="0.2">
      <c r="A260" s="132"/>
      <c r="B260" s="292"/>
      <c r="C260" s="135"/>
      <c r="D260" s="135"/>
      <c r="E260" s="135"/>
      <c r="F260" s="235"/>
      <c r="G260" s="235"/>
      <c r="H260" s="235"/>
      <c r="I260" s="179"/>
      <c r="J260" s="137"/>
      <c r="K260" s="137"/>
      <c r="L260" s="137"/>
      <c r="M260" s="300"/>
      <c r="N260" s="196"/>
    </row>
    <row r="261" spans="1:14" ht="15" customHeight="1" x14ac:dyDescent="0.2">
      <c r="A261" s="132"/>
      <c r="B261" s="292"/>
      <c r="C261" s="135"/>
      <c r="D261" s="135"/>
      <c r="E261" s="135"/>
      <c r="F261" s="235"/>
      <c r="G261" s="235"/>
      <c r="H261" s="235"/>
      <c r="I261" s="179"/>
      <c r="J261" s="137"/>
      <c r="K261" s="137"/>
      <c r="L261" s="137"/>
      <c r="M261" s="300"/>
      <c r="N261" s="196"/>
    </row>
    <row r="262" spans="1:14" ht="15" customHeight="1" x14ac:dyDescent="0.2">
      <c r="A262" s="132"/>
      <c r="B262" s="292"/>
      <c r="C262" s="135"/>
      <c r="D262" s="135"/>
      <c r="E262" s="135"/>
      <c r="F262" s="235"/>
      <c r="G262" s="235"/>
      <c r="H262" s="235"/>
      <c r="I262" s="179"/>
      <c r="J262" s="137"/>
      <c r="K262" s="137"/>
      <c r="L262" s="137"/>
      <c r="M262" s="300"/>
      <c r="N262" s="196"/>
    </row>
    <row r="263" spans="1:14" ht="15" customHeight="1" x14ac:dyDescent="0.2">
      <c r="A263" s="132"/>
      <c r="B263" s="292"/>
      <c r="C263" s="135"/>
      <c r="D263" s="135"/>
      <c r="E263" s="135"/>
      <c r="F263" s="235"/>
      <c r="G263" s="235"/>
      <c r="H263" s="235"/>
      <c r="I263" s="179"/>
      <c r="J263" s="137"/>
      <c r="K263" s="137"/>
      <c r="L263" s="137"/>
      <c r="M263" s="300"/>
      <c r="N263" s="196"/>
    </row>
    <row r="264" spans="1:14" ht="15" customHeight="1" x14ac:dyDescent="0.2">
      <c r="A264" s="132"/>
      <c r="B264" s="292"/>
      <c r="C264" s="135"/>
      <c r="D264" s="135"/>
      <c r="E264" s="135"/>
      <c r="F264" s="235"/>
      <c r="G264" s="235"/>
      <c r="H264" s="235"/>
      <c r="I264" s="179"/>
      <c r="J264" s="137"/>
      <c r="K264" s="137"/>
      <c r="L264" s="137"/>
      <c r="M264" s="300"/>
      <c r="N264" s="196"/>
    </row>
    <row r="265" spans="1:14" ht="15" customHeight="1" x14ac:dyDescent="0.2">
      <c r="A265" s="132"/>
      <c r="B265" s="292"/>
      <c r="C265" s="135"/>
      <c r="D265" s="135"/>
      <c r="E265" s="135"/>
      <c r="F265" s="235"/>
      <c r="G265" s="235"/>
      <c r="H265" s="235"/>
      <c r="I265" s="179"/>
      <c r="J265" s="137"/>
      <c r="K265" s="137"/>
      <c r="L265" s="137"/>
      <c r="M265" s="300"/>
      <c r="N265" s="196"/>
    </row>
    <row r="266" spans="1:14" ht="15" customHeight="1" x14ac:dyDescent="0.2">
      <c r="A266" s="132"/>
      <c r="B266" s="292"/>
      <c r="C266" s="135"/>
      <c r="D266" s="135"/>
      <c r="E266" s="135"/>
      <c r="F266" s="235"/>
      <c r="G266" s="235"/>
      <c r="H266" s="235"/>
      <c r="I266" s="179"/>
      <c r="J266" s="137"/>
      <c r="K266" s="137"/>
      <c r="L266" s="137"/>
      <c r="M266" s="300"/>
      <c r="N266" s="196"/>
    </row>
    <row r="267" spans="1:14" ht="15" customHeight="1" x14ac:dyDescent="0.2">
      <c r="A267" s="132"/>
      <c r="B267" s="292"/>
      <c r="C267" s="135"/>
      <c r="D267" s="135"/>
      <c r="E267" s="135"/>
      <c r="F267" s="235"/>
      <c r="G267" s="235"/>
      <c r="H267" s="235"/>
      <c r="I267" s="179"/>
      <c r="J267" s="137"/>
      <c r="K267" s="137"/>
      <c r="L267" s="137"/>
      <c r="M267" s="300"/>
      <c r="N267" s="196"/>
    </row>
    <row r="268" spans="1:14" ht="15" customHeight="1" x14ac:dyDescent="0.2">
      <c r="A268" s="132"/>
      <c r="B268" s="292"/>
      <c r="C268" s="135"/>
      <c r="D268" s="135"/>
      <c r="E268" s="135"/>
      <c r="F268" s="235"/>
      <c r="G268" s="235"/>
      <c r="H268" s="235"/>
      <c r="I268" s="179"/>
      <c r="J268" s="137"/>
      <c r="K268" s="137"/>
      <c r="L268" s="137"/>
      <c r="M268" s="300"/>
      <c r="N268" s="196"/>
    </row>
    <row r="269" spans="1:14" ht="15" customHeight="1" x14ac:dyDescent="0.2">
      <c r="A269" s="132"/>
      <c r="B269" s="292"/>
      <c r="C269" s="135"/>
      <c r="D269" s="135"/>
      <c r="E269" s="135"/>
      <c r="F269" s="235"/>
      <c r="G269" s="235"/>
      <c r="H269" s="235"/>
      <c r="I269" s="179"/>
      <c r="J269" s="137"/>
      <c r="K269" s="137"/>
      <c r="L269" s="137"/>
      <c r="M269" s="300"/>
      <c r="N269" s="196"/>
    </row>
    <row r="270" spans="1:14" ht="15" customHeight="1" x14ac:dyDescent="0.2">
      <c r="A270" s="132"/>
      <c r="B270" s="292"/>
      <c r="C270" s="135"/>
      <c r="D270" s="135"/>
      <c r="E270" s="135"/>
      <c r="F270" s="235"/>
      <c r="G270" s="235"/>
      <c r="H270" s="235"/>
      <c r="I270" s="179"/>
      <c r="J270" s="137"/>
      <c r="K270" s="137"/>
      <c r="L270" s="137"/>
      <c r="M270" s="300"/>
      <c r="N270" s="196"/>
    </row>
    <row r="271" spans="1:14" ht="15" customHeight="1" x14ac:dyDescent="0.2">
      <c r="A271" s="132"/>
      <c r="B271" s="292"/>
      <c r="C271" s="135"/>
      <c r="D271" s="135"/>
      <c r="E271" s="135"/>
      <c r="F271" s="235"/>
      <c r="G271" s="235"/>
      <c r="H271" s="235"/>
      <c r="I271" s="179"/>
      <c r="J271" s="137"/>
      <c r="K271" s="137"/>
      <c r="L271" s="137"/>
      <c r="M271" s="300"/>
      <c r="N271" s="196"/>
    </row>
    <row r="272" spans="1:14" ht="15" customHeight="1" x14ac:dyDescent="0.2">
      <c r="A272" s="132"/>
      <c r="B272" s="292"/>
      <c r="C272" s="135"/>
      <c r="D272" s="135"/>
      <c r="E272" s="135"/>
      <c r="F272" s="235"/>
      <c r="G272" s="235"/>
      <c r="H272" s="235"/>
      <c r="I272" s="179"/>
      <c r="J272" s="137"/>
      <c r="K272" s="137"/>
      <c r="L272" s="137"/>
      <c r="M272" s="300"/>
      <c r="N272" s="196"/>
    </row>
    <row r="273" spans="1:14" ht="15" customHeight="1" x14ac:dyDescent="0.2">
      <c r="A273" s="132"/>
      <c r="B273" s="292"/>
      <c r="C273" s="135"/>
      <c r="D273" s="135"/>
      <c r="E273" s="135"/>
      <c r="F273" s="235"/>
      <c r="G273" s="235"/>
      <c r="H273" s="235"/>
      <c r="I273" s="179"/>
      <c r="J273" s="137"/>
      <c r="K273" s="137"/>
      <c r="L273" s="137"/>
      <c r="M273" s="300"/>
      <c r="N273" s="196"/>
    </row>
    <row r="274" spans="1:14" ht="15" customHeight="1" x14ac:dyDescent="0.2">
      <c r="A274" s="132"/>
      <c r="B274" s="292"/>
      <c r="C274" s="135"/>
      <c r="D274" s="135"/>
      <c r="E274" s="135"/>
      <c r="F274" s="235"/>
      <c r="G274" s="235"/>
      <c r="H274" s="235"/>
      <c r="I274" s="179"/>
      <c r="J274" s="137"/>
      <c r="K274" s="137"/>
      <c r="L274" s="137"/>
      <c r="M274" s="300"/>
      <c r="N274" s="196"/>
    </row>
    <row r="275" spans="1:14" ht="15" customHeight="1" x14ac:dyDescent="0.2">
      <c r="A275" s="132"/>
      <c r="B275" s="292"/>
      <c r="C275" s="135"/>
      <c r="D275" s="135"/>
      <c r="E275" s="135"/>
      <c r="F275" s="235"/>
      <c r="G275" s="235"/>
      <c r="H275" s="235"/>
      <c r="I275" s="179"/>
      <c r="J275" s="137"/>
      <c r="K275" s="137"/>
      <c r="L275" s="137"/>
      <c r="M275" s="300"/>
      <c r="N275" s="196"/>
    </row>
    <row r="276" spans="1:14" ht="15" customHeight="1" x14ac:dyDescent="0.2">
      <c r="A276" s="132"/>
      <c r="B276" s="292"/>
      <c r="C276" s="135"/>
      <c r="D276" s="135"/>
      <c r="E276" s="135"/>
      <c r="F276" s="235"/>
      <c r="G276" s="235"/>
      <c r="H276" s="235"/>
      <c r="I276" s="179"/>
      <c r="J276" s="137"/>
      <c r="K276" s="137"/>
      <c r="L276" s="137"/>
      <c r="M276" s="300"/>
      <c r="N276" s="196"/>
    </row>
    <row r="277" spans="1:14" ht="15" customHeight="1" x14ac:dyDescent="0.2">
      <c r="A277" s="132"/>
      <c r="B277" s="292"/>
      <c r="C277" s="135"/>
      <c r="D277" s="135"/>
      <c r="E277" s="135"/>
      <c r="F277" s="235"/>
      <c r="G277" s="235"/>
      <c r="H277" s="235"/>
      <c r="I277" s="179"/>
      <c r="J277" s="137"/>
      <c r="K277" s="137"/>
      <c r="L277" s="137"/>
      <c r="M277" s="300"/>
      <c r="N277" s="196"/>
    </row>
    <row r="278" spans="1:14" ht="15" customHeight="1" x14ac:dyDescent="0.2">
      <c r="A278" s="132"/>
      <c r="B278" s="292"/>
      <c r="C278" s="135"/>
      <c r="D278" s="135"/>
      <c r="E278" s="135"/>
      <c r="F278" s="235"/>
      <c r="G278" s="235"/>
      <c r="H278" s="235"/>
      <c r="I278" s="179"/>
      <c r="J278" s="137"/>
      <c r="K278" s="137"/>
      <c r="L278" s="137"/>
      <c r="M278" s="300"/>
      <c r="N278" s="196"/>
    </row>
    <row r="279" spans="1:14" ht="15" customHeight="1" x14ac:dyDescent="0.2">
      <c r="A279" s="132"/>
      <c r="B279" s="292"/>
      <c r="C279" s="135"/>
      <c r="D279" s="135"/>
      <c r="E279" s="135"/>
      <c r="F279" s="235"/>
      <c r="G279" s="235"/>
      <c r="H279" s="235"/>
      <c r="I279" s="179"/>
      <c r="J279" s="137"/>
      <c r="K279" s="137"/>
      <c r="L279" s="137"/>
      <c r="M279" s="300"/>
      <c r="N279" s="196"/>
    </row>
    <row r="280" spans="1:14" ht="15" customHeight="1" x14ac:dyDescent="0.2">
      <c r="A280" s="132"/>
      <c r="B280" s="292"/>
      <c r="C280" s="135"/>
      <c r="D280" s="135"/>
      <c r="E280" s="135"/>
      <c r="F280" s="235"/>
      <c r="G280" s="235"/>
      <c r="H280" s="235"/>
      <c r="I280" s="179"/>
      <c r="J280" s="137"/>
      <c r="K280" s="137"/>
      <c r="L280" s="137"/>
      <c r="M280" s="300"/>
      <c r="N280" s="196"/>
    </row>
    <row r="281" spans="1:14" ht="15" customHeight="1" x14ac:dyDescent="0.2">
      <c r="A281" s="132"/>
      <c r="B281" s="292"/>
      <c r="C281" s="135"/>
      <c r="D281" s="135"/>
      <c r="E281" s="135"/>
      <c r="F281" s="235"/>
      <c r="G281" s="235"/>
      <c r="H281" s="235"/>
      <c r="I281" s="179"/>
      <c r="J281" s="137"/>
      <c r="K281" s="137"/>
      <c r="L281" s="137"/>
      <c r="M281" s="300"/>
      <c r="N281" s="196"/>
    </row>
    <row r="282" spans="1:14" ht="15" customHeight="1" x14ac:dyDescent="0.2">
      <c r="A282" s="132"/>
      <c r="B282" s="292"/>
      <c r="C282" s="135"/>
      <c r="D282" s="135"/>
      <c r="E282" s="135"/>
      <c r="F282" s="235"/>
      <c r="G282" s="235"/>
      <c r="H282" s="235"/>
      <c r="I282" s="179"/>
      <c r="J282" s="137"/>
      <c r="K282" s="137"/>
      <c r="L282" s="137"/>
      <c r="M282" s="300"/>
      <c r="N282" s="196"/>
    </row>
    <row r="283" spans="1:14" ht="15" customHeight="1" x14ac:dyDescent="0.2">
      <c r="A283" s="132"/>
      <c r="B283" s="292"/>
      <c r="C283" s="135"/>
      <c r="D283" s="135"/>
      <c r="E283" s="135"/>
      <c r="F283" s="235"/>
      <c r="G283" s="235"/>
      <c r="H283" s="235"/>
      <c r="I283" s="179"/>
      <c r="J283" s="137"/>
      <c r="K283" s="137"/>
      <c r="L283" s="137"/>
      <c r="M283" s="300"/>
      <c r="N283" s="196"/>
    </row>
    <row r="284" spans="1:14" ht="15" customHeight="1" x14ac:dyDescent="0.2">
      <c r="A284" s="132"/>
      <c r="B284" s="292"/>
      <c r="C284" s="135"/>
      <c r="D284" s="135"/>
      <c r="E284" s="135"/>
      <c r="F284" s="235"/>
      <c r="G284" s="235"/>
      <c r="H284" s="235"/>
      <c r="I284" s="179"/>
      <c r="J284" s="137"/>
      <c r="K284" s="137"/>
      <c r="L284" s="137"/>
      <c r="M284" s="300"/>
      <c r="N284" s="196"/>
    </row>
    <row r="285" spans="1:14" ht="15" customHeight="1" x14ac:dyDescent="0.2">
      <c r="A285" s="132"/>
      <c r="B285" s="292"/>
      <c r="C285" s="135"/>
      <c r="D285" s="135"/>
      <c r="E285" s="135"/>
      <c r="F285" s="235"/>
      <c r="G285" s="235"/>
      <c r="H285" s="235"/>
      <c r="I285" s="179"/>
      <c r="J285" s="137"/>
      <c r="K285" s="137"/>
      <c r="L285" s="137"/>
      <c r="M285" s="300"/>
      <c r="N285" s="196"/>
    </row>
    <row r="286" spans="1:14" ht="15" customHeight="1" x14ac:dyDescent="0.2">
      <c r="A286" s="132"/>
      <c r="B286" s="292"/>
      <c r="C286" s="135"/>
      <c r="D286" s="135"/>
      <c r="E286" s="135"/>
      <c r="F286" s="235"/>
      <c r="G286" s="235"/>
      <c r="H286" s="235"/>
      <c r="I286" s="179"/>
      <c r="J286" s="137"/>
      <c r="K286" s="137"/>
      <c r="L286" s="137"/>
      <c r="M286" s="300"/>
      <c r="N286" s="196"/>
    </row>
    <row r="287" spans="1:14" ht="15" customHeight="1" x14ac:dyDescent="0.2">
      <c r="A287" s="132"/>
      <c r="B287" s="292"/>
      <c r="C287" s="135"/>
      <c r="D287" s="135"/>
      <c r="E287" s="135"/>
      <c r="F287" s="235"/>
      <c r="G287" s="235"/>
      <c r="H287" s="235"/>
      <c r="I287" s="179"/>
      <c r="J287" s="137"/>
      <c r="K287" s="137"/>
      <c r="L287" s="137"/>
      <c r="M287" s="300"/>
      <c r="N287" s="196"/>
    </row>
    <row r="288" spans="1:14" ht="15" customHeight="1" x14ac:dyDescent="0.2">
      <c r="A288" s="132"/>
      <c r="B288" s="292"/>
      <c r="C288" s="135"/>
      <c r="D288" s="135"/>
      <c r="E288" s="135"/>
      <c r="F288" s="235"/>
      <c r="G288" s="235"/>
      <c r="H288" s="235"/>
      <c r="I288" s="179"/>
      <c r="J288" s="137"/>
      <c r="K288" s="137"/>
      <c r="L288" s="137"/>
      <c r="M288" s="300"/>
      <c r="N288" s="196"/>
    </row>
    <row r="289" spans="1:14" ht="15" customHeight="1" x14ac:dyDescent="0.2">
      <c r="A289" s="132"/>
      <c r="B289" s="292"/>
      <c r="C289" s="135"/>
      <c r="D289" s="135"/>
      <c r="E289" s="135"/>
      <c r="F289" s="235"/>
      <c r="G289" s="235"/>
      <c r="H289" s="235"/>
      <c r="I289" s="179"/>
      <c r="J289" s="137"/>
      <c r="K289" s="137"/>
      <c r="L289" s="137"/>
      <c r="M289" s="300"/>
      <c r="N289" s="196"/>
    </row>
    <row r="290" spans="1:14" ht="15" customHeight="1" x14ac:dyDescent="0.2">
      <c r="A290" s="132"/>
      <c r="B290" s="292"/>
      <c r="C290" s="135"/>
      <c r="D290" s="135"/>
      <c r="E290" s="135"/>
      <c r="F290" s="235"/>
      <c r="G290" s="235"/>
      <c r="H290" s="235"/>
      <c r="I290" s="179"/>
      <c r="J290" s="137"/>
      <c r="K290" s="137"/>
      <c r="L290" s="137"/>
      <c r="M290" s="300"/>
      <c r="N290" s="196"/>
    </row>
    <row r="291" spans="1:14" ht="15" customHeight="1" x14ac:dyDescent="0.2">
      <c r="A291" s="132"/>
      <c r="B291" s="292"/>
      <c r="C291" s="135"/>
      <c r="D291" s="135"/>
      <c r="E291" s="135"/>
      <c r="F291" s="235"/>
      <c r="G291" s="235"/>
      <c r="H291" s="235"/>
      <c r="I291" s="179"/>
      <c r="J291" s="137"/>
      <c r="K291" s="137"/>
      <c r="L291" s="137"/>
      <c r="M291" s="300"/>
      <c r="N291" s="196"/>
    </row>
    <row r="292" spans="1:14" ht="15" customHeight="1" x14ac:dyDescent="0.2">
      <c r="A292" s="132"/>
      <c r="B292" s="292"/>
      <c r="C292" s="135"/>
      <c r="D292" s="135"/>
      <c r="E292" s="135"/>
      <c r="F292" s="235"/>
      <c r="G292" s="235"/>
      <c r="H292" s="235"/>
      <c r="I292" s="179"/>
      <c r="J292" s="137"/>
      <c r="K292" s="137"/>
      <c r="L292" s="137"/>
      <c r="M292" s="300"/>
      <c r="N292" s="196"/>
    </row>
    <row r="293" spans="1:14" ht="15" customHeight="1" x14ac:dyDescent="0.2">
      <c r="A293" s="132"/>
      <c r="B293" s="292"/>
      <c r="C293" s="135"/>
      <c r="D293" s="135"/>
      <c r="E293" s="135"/>
      <c r="F293" s="235"/>
      <c r="G293" s="235"/>
      <c r="H293" s="235"/>
      <c r="I293" s="179"/>
      <c r="J293" s="137"/>
      <c r="K293" s="137"/>
      <c r="L293" s="137"/>
      <c r="M293" s="300"/>
      <c r="N293" s="196"/>
    </row>
    <row r="294" spans="1:14" ht="15" customHeight="1" x14ac:dyDescent="0.2">
      <c r="A294" s="132"/>
      <c r="B294" s="292"/>
      <c r="C294" s="135"/>
      <c r="D294" s="135"/>
      <c r="E294" s="135"/>
      <c r="F294" s="235"/>
      <c r="G294" s="235"/>
      <c r="H294" s="235"/>
      <c r="I294" s="179"/>
      <c r="J294" s="137"/>
      <c r="K294" s="137"/>
      <c r="L294" s="137"/>
      <c r="M294" s="300"/>
      <c r="N294" s="196"/>
    </row>
    <row r="295" spans="1:14" ht="15" customHeight="1" x14ac:dyDescent="0.2">
      <c r="A295" s="132"/>
      <c r="B295" s="292"/>
      <c r="C295" s="135"/>
      <c r="D295" s="135"/>
      <c r="E295" s="135"/>
      <c r="F295" s="235"/>
      <c r="G295" s="235"/>
      <c r="H295" s="235"/>
      <c r="I295" s="179"/>
      <c r="J295" s="137"/>
      <c r="K295" s="137"/>
      <c r="L295" s="137"/>
      <c r="M295" s="300"/>
      <c r="N295" s="196"/>
    </row>
    <row r="296" spans="1:14" ht="15" customHeight="1" x14ac:dyDescent="0.2">
      <c r="A296" s="132"/>
      <c r="B296" s="292"/>
      <c r="C296" s="135"/>
      <c r="D296" s="135"/>
      <c r="E296" s="135"/>
      <c r="F296" s="235"/>
      <c r="G296" s="235"/>
      <c r="H296" s="235"/>
      <c r="I296" s="179"/>
      <c r="J296" s="137"/>
      <c r="K296" s="137"/>
      <c r="L296" s="137"/>
      <c r="M296" s="300"/>
      <c r="N296" s="196"/>
    </row>
    <row r="297" spans="1:14" ht="15" customHeight="1" x14ac:dyDescent="0.2">
      <c r="A297" s="132"/>
      <c r="B297" s="292"/>
      <c r="C297" s="135"/>
      <c r="D297" s="135"/>
      <c r="E297" s="135"/>
      <c r="F297" s="235"/>
      <c r="G297" s="235"/>
      <c r="H297" s="235"/>
      <c r="I297" s="179"/>
      <c r="J297" s="137"/>
      <c r="K297" s="137"/>
      <c r="L297" s="137"/>
      <c r="M297" s="300"/>
      <c r="N297" s="196"/>
    </row>
    <row r="298" spans="1:14" ht="15" customHeight="1" x14ac:dyDescent="0.2">
      <c r="A298" s="132"/>
      <c r="B298" s="292"/>
      <c r="C298" s="135"/>
      <c r="D298" s="135"/>
      <c r="E298" s="135"/>
      <c r="F298" s="235"/>
      <c r="G298" s="235"/>
      <c r="H298" s="235"/>
      <c r="I298" s="179"/>
      <c r="J298" s="137"/>
      <c r="K298" s="137"/>
      <c r="L298" s="137"/>
      <c r="M298" s="300"/>
      <c r="N298" s="196"/>
    </row>
    <row r="299" spans="1:14" ht="15" customHeight="1" x14ac:dyDescent="0.2">
      <c r="A299" s="132"/>
      <c r="B299" s="292"/>
      <c r="C299" s="135"/>
      <c r="D299" s="135"/>
      <c r="E299" s="135"/>
      <c r="F299" s="235"/>
      <c r="G299" s="235"/>
      <c r="H299" s="235"/>
      <c r="I299" s="179"/>
      <c r="J299" s="137"/>
      <c r="K299" s="137"/>
      <c r="L299" s="137"/>
      <c r="M299" s="300"/>
      <c r="N299" s="196"/>
    </row>
    <row r="300" spans="1:14" ht="15" customHeight="1" x14ac:dyDescent="0.2">
      <c r="A300" s="132"/>
      <c r="B300" s="292"/>
      <c r="C300" s="135"/>
      <c r="D300" s="135"/>
      <c r="E300" s="135"/>
      <c r="F300" s="235"/>
      <c r="G300" s="235"/>
      <c r="H300" s="235"/>
      <c r="I300" s="179"/>
      <c r="J300" s="137"/>
      <c r="K300" s="137"/>
      <c r="L300" s="137"/>
      <c r="M300" s="300"/>
      <c r="N300" s="196"/>
    </row>
    <row r="301" spans="1:14" ht="15" customHeight="1" x14ac:dyDescent="0.2">
      <c r="A301" s="132"/>
      <c r="B301" s="292"/>
      <c r="C301" s="135"/>
      <c r="D301" s="135"/>
      <c r="E301" s="135"/>
      <c r="F301" s="235"/>
      <c r="G301" s="235"/>
      <c r="H301" s="235"/>
      <c r="I301" s="179"/>
      <c r="J301" s="137"/>
      <c r="K301" s="137"/>
      <c r="L301" s="137"/>
      <c r="M301" s="300"/>
      <c r="N301" s="196"/>
    </row>
    <row r="302" spans="1:14" ht="15" customHeight="1" x14ac:dyDescent="0.2">
      <c r="A302" s="132"/>
      <c r="B302" s="292"/>
      <c r="C302" s="135"/>
      <c r="D302" s="135"/>
      <c r="E302" s="135"/>
      <c r="F302" s="235"/>
      <c r="G302" s="235"/>
      <c r="H302" s="235"/>
      <c r="I302" s="179"/>
      <c r="J302" s="137"/>
      <c r="K302" s="137"/>
      <c r="L302" s="137"/>
      <c r="M302" s="300"/>
      <c r="N302" s="196"/>
    </row>
    <row r="303" spans="1:14" ht="15" customHeight="1" x14ac:dyDescent="0.2">
      <c r="A303" s="132"/>
      <c r="B303" s="292"/>
      <c r="C303" s="135"/>
      <c r="D303" s="135"/>
      <c r="E303" s="135"/>
      <c r="F303" s="235"/>
      <c r="G303" s="235"/>
      <c r="H303" s="235"/>
      <c r="I303" s="179"/>
      <c r="J303" s="137"/>
      <c r="K303" s="137"/>
      <c r="L303" s="137"/>
      <c r="M303" s="300"/>
      <c r="N303" s="196"/>
    </row>
    <row r="304" spans="1:14" ht="15" customHeight="1" x14ac:dyDescent="0.2">
      <c r="A304" s="132"/>
      <c r="B304" s="292"/>
      <c r="C304" s="135"/>
      <c r="D304" s="135"/>
      <c r="E304" s="135"/>
      <c r="F304" s="235"/>
      <c r="G304" s="235"/>
      <c r="H304" s="235"/>
      <c r="I304" s="179"/>
      <c r="J304" s="137"/>
      <c r="K304" s="137"/>
      <c r="L304" s="137"/>
      <c r="M304" s="300"/>
      <c r="N304" s="196"/>
    </row>
    <row r="305" spans="1:14" ht="15" customHeight="1" x14ac:dyDescent="0.2">
      <c r="A305" s="132"/>
      <c r="B305" s="292"/>
      <c r="C305" s="135"/>
      <c r="D305" s="135"/>
      <c r="E305" s="135"/>
      <c r="F305" s="235"/>
      <c r="G305" s="235"/>
      <c r="H305" s="235"/>
      <c r="I305" s="179"/>
      <c r="J305" s="137"/>
      <c r="K305" s="137"/>
      <c r="L305" s="137"/>
      <c r="M305" s="300"/>
      <c r="N305" s="196"/>
    </row>
  </sheetData>
  <sortState ref="A11:AG14">
    <sortCondition ref="A11"/>
  </sortState>
  <mergeCells count="11">
    <mergeCell ref="B10:D10"/>
    <mergeCell ref="B21:D21"/>
    <mergeCell ref="B50:D50"/>
    <mergeCell ref="B115:D115"/>
    <mergeCell ref="A1:M1"/>
    <mergeCell ref="A2:M2"/>
    <mergeCell ref="A3:M3"/>
    <mergeCell ref="A4:M4"/>
    <mergeCell ref="A6:M6"/>
    <mergeCell ref="A7:B7"/>
    <mergeCell ref="G7:H7"/>
  </mergeCells>
  <pageMargins left="0.39370078740157483" right="0.39370078740157483" top="0.47244094488188981" bottom="0.19685039370078741" header="0.31496062992125984" footer="0.51181102362204722"/>
  <pageSetup paperSize="9" scale="91" fitToHeight="7" orientation="landscape" r:id="rId1"/>
  <headerFooter alignWithMargins="0"/>
  <rowBreaks count="1" manualBreakCount="1">
    <brk id="20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indexed="34"/>
  </sheetPr>
  <dimension ref="A1:N75"/>
  <sheetViews>
    <sheetView view="pageBreakPreview" topLeftCell="A25" zoomScaleNormal="100" zoomScaleSheetLayoutView="100" workbookViewId="0">
      <selection activeCell="F32" sqref="F32:F39"/>
    </sheetView>
  </sheetViews>
  <sheetFormatPr defaultRowHeight="12.75" x14ac:dyDescent="0.2"/>
  <cols>
    <col min="1" max="1" width="4" style="6" customWidth="1"/>
    <col min="2" max="2" width="25" style="6" customWidth="1"/>
    <col min="3" max="3" width="10.5703125" style="109" customWidth="1"/>
    <col min="4" max="4" width="14.140625" style="85" customWidth="1"/>
    <col min="5" max="5" width="18.42578125" style="85" bestFit="1" customWidth="1"/>
    <col min="6" max="6" width="7.7109375" style="198" customWidth="1"/>
    <col min="7" max="7" width="8.140625" style="6" customWidth="1"/>
    <col min="8" max="8" width="12.85546875" style="6" customWidth="1"/>
    <col min="9" max="9" width="6.85546875" style="6" hidden="1" customWidth="1"/>
    <col min="10" max="10" width="8.28515625" style="6" customWidth="1"/>
    <col min="11" max="11" width="6" style="6" customWidth="1"/>
    <col min="12" max="16384" width="9.140625" style="6"/>
  </cols>
  <sheetData>
    <row r="1" spans="1:14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24"/>
      <c r="L1" s="24"/>
      <c r="M1" s="24"/>
      <c r="N1" s="24"/>
    </row>
    <row r="2" spans="1:14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25"/>
      <c r="L2" s="24"/>
      <c r="M2" s="24"/>
      <c r="N2" s="24"/>
    </row>
    <row r="3" spans="1:14" ht="27.7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436"/>
      <c r="J3" s="436"/>
      <c r="K3" s="24"/>
      <c r="L3" s="24"/>
      <c r="M3" s="24"/>
    </row>
    <row r="4" spans="1:14" ht="14.25" x14ac:dyDescent="0.2">
      <c r="A4" s="437"/>
      <c r="B4" s="437"/>
      <c r="C4" s="106"/>
      <c r="F4" s="453" t="s">
        <v>63</v>
      </c>
      <c r="G4" s="453"/>
      <c r="H4" s="453"/>
      <c r="I4" s="453"/>
      <c r="J4" s="453"/>
      <c r="K4" s="453"/>
    </row>
    <row r="5" spans="1:14" ht="15.75" x14ac:dyDescent="0.2">
      <c r="A5" s="437" t="s">
        <v>43</v>
      </c>
      <c r="B5" s="437"/>
      <c r="C5" s="106"/>
      <c r="D5" s="501" t="s">
        <v>599</v>
      </c>
      <c r="E5" s="105" t="s">
        <v>102</v>
      </c>
      <c r="J5" s="35" t="str">
        <f>d_2</f>
        <v>07 ИЮЛЯ 2017г.</v>
      </c>
      <c r="K5" s="4"/>
    </row>
    <row r="6" spans="1:14" ht="12.75" customHeight="1" x14ac:dyDescent="0.2">
      <c r="A6" s="22"/>
      <c r="C6" s="106"/>
      <c r="D6" s="4"/>
      <c r="E6" s="4"/>
      <c r="I6" s="33"/>
      <c r="J6" s="112" t="str">
        <f>d_5</f>
        <v>г. Казань, Футбольно-легкоатлетический манеж</v>
      </c>
      <c r="K6" s="4"/>
    </row>
    <row r="7" spans="1:14" ht="18" x14ac:dyDescent="0.2">
      <c r="A7" s="27" t="s">
        <v>107</v>
      </c>
      <c r="B7" s="27" t="s">
        <v>39</v>
      </c>
      <c r="C7" s="107" t="s">
        <v>37</v>
      </c>
      <c r="D7" s="27" t="s">
        <v>104</v>
      </c>
      <c r="E7" s="27" t="s">
        <v>105</v>
      </c>
      <c r="F7" s="202" t="s">
        <v>16</v>
      </c>
      <c r="G7" s="27" t="s">
        <v>59</v>
      </c>
      <c r="H7" s="27" t="s">
        <v>10</v>
      </c>
      <c r="I7" s="32" t="s">
        <v>28</v>
      </c>
      <c r="J7" s="27" t="s">
        <v>41</v>
      </c>
    </row>
    <row r="8" spans="1:14" ht="20.100000000000001" customHeight="1" x14ac:dyDescent="0.2">
      <c r="A8" s="39"/>
      <c r="B8" s="438" t="str">
        <f>Name_8</f>
        <v>МУЖЧИНЫ 2001г.р. и старше</v>
      </c>
      <c r="C8" s="438"/>
      <c r="D8" s="40"/>
      <c r="E8" s="40"/>
      <c r="F8" s="194"/>
      <c r="G8" s="40"/>
      <c r="H8" s="40"/>
      <c r="I8" s="40"/>
      <c r="J8" s="41"/>
    </row>
    <row r="9" spans="1:14" ht="20.100000000000001" customHeight="1" x14ac:dyDescent="0.2">
      <c r="A9" s="47" t="s">
        <v>63</v>
      </c>
      <c r="B9" s="53" t="s">
        <v>24</v>
      </c>
      <c r="C9" s="170"/>
      <c r="D9" s="82"/>
      <c r="E9" s="82"/>
      <c r="F9" s="193"/>
      <c r="G9" s="49"/>
      <c r="H9" s="49"/>
      <c r="I9" s="49"/>
      <c r="J9" s="49"/>
    </row>
    <row r="10" spans="1:14" ht="21" customHeight="1" x14ac:dyDescent="0.2">
      <c r="A10" s="47" t="s">
        <v>17</v>
      </c>
      <c r="B10" s="293" t="str">
        <f>VLOOKUP($F10,УЧАСТНИКИ!$A$2:$K$705,3,FALSE)</f>
        <v>РУСКОВ ЮРИЙ</v>
      </c>
      <c r="C10" s="108" t="str">
        <f>VLOOKUP($F10,УЧАСТНИКИ!$A$2:$K$705,4,FALSE)</f>
        <v>2001ВК</v>
      </c>
      <c r="D10" s="230" t="str">
        <f>VLOOKUP($F10,УЧАСТНИКИ!$A$2:$K$705,5,FALSE)</f>
        <v>ЧУВАШСКАЯ РЕСП</v>
      </c>
      <c r="E10" s="230" t="str">
        <f>VLOOKUP($F10,УЧАСТНИКИ!$A$2:$K$705,11,FALSE)</f>
        <v>СШОР 1 им.В.ЕГОРОВОЙ</v>
      </c>
      <c r="F10" s="192">
        <v>54</v>
      </c>
      <c r="G10" s="47"/>
      <c r="H10" s="47"/>
      <c r="I10" s="47"/>
      <c r="J10" s="108" t="str">
        <f>VLOOKUP($F10,УЧАСТНИКИ!$A$2:$K$231,9,FALSE)</f>
        <v>ВК</v>
      </c>
    </row>
    <row r="11" spans="1:14" ht="21" customHeight="1" x14ac:dyDescent="0.2">
      <c r="A11" s="47" t="s">
        <v>18</v>
      </c>
      <c r="B11" s="293" t="str">
        <f>VLOOKUP($F11,УЧАСТНИКИ!$A$2:$K$705,3,FALSE)</f>
        <v>ШАГИЕВ ДИНАР</v>
      </c>
      <c r="C11" s="108">
        <f>VLOOKUP($F11,УЧАСТНИКИ!$A$2:$K$705,4,FALSE)</f>
        <v>1999</v>
      </c>
      <c r="D11" s="230" t="str">
        <f>VLOOKUP($F11,УЧАСТНИКИ!$A$2:$K$705,5,FALSE)</f>
        <v>КАЗАНЬ</v>
      </c>
      <c r="E11" s="230" t="str">
        <f>VLOOKUP($F11,УЧАСТНИКИ!$A$2:$K$705,11,FALSE)</f>
        <v>СДЮСШОР ЛА</v>
      </c>
      <c r="F11" s="192">
        <v>3732</v>
      </c>
      <c r="G11" s="47"/>
      <c r="H11" s="47"/>
      <c r="I11" s="47"/>
      <c r="J11" s="108" t="str">
        <f>VLOOKUP($F11,УЧАСТНИКИ!$A$2:$K$231,9,FALSE)</f>
        <v>Л</v>
      </c>
    </row>
    <row r="12" spans="1:14" ht="21" customHeight="1" x14ac:dyDescent="0.2">
      <c r="A12" s="47" t="s">
        <v>19</v>
      </c>
      <c r="B12" s="293" t="str">
        <f>VLOOKUP($F12,УЧАСТНИКИ!$A$2:$K$705,3,FALSE)</f>
        <v>ЗАКИРЗЯНОВ АЗАТ</v>
      </c>
      <c r="C12" s="108" t="str">
        <f>VLOOKUP($F12,УЧАСТНИКИ!$A$2:$K$705,4,FALSE)</f>
        <v>2002ВК</v>
      </c>
      <c r="D12" s="230" t="str">
        <f>VLOOKUP($F12,УЧАСТНИКИ!$A$2:$K$705,5,FALSE)</f>
        <v>КАЗАНЬ</v>
      </c>
      <c r="E12" s="230" t="str">
        <f>VLOOKUP($F12,УЧАСТНИКИ!$A$2:$K$705,11,FALSE)</f>
        <v>СТРЕЛА</v>
      </c>
      <c r="F12" s="192">
        <v>3797</v>
      </c>
      <c r="G12" s="47"/>
      <c r="H12" s="47"/>
      <c r="I12" s="47"/>
      <c r="J12" s="108" t="str">
        <f>VLOOKUP($F12,УЧАСТНИКИ!$A$2:$K$231,9,FALSE)</f>
        <v>ВК</v>
      </c>
    </row>
    <row r="13" spans="1:14" ht="21" customHeight="1" x14ac:dyDescent="0.2">
      <c r="A13" s="47" t="s">
        <v>20</v>
      </c>
      <c r="B13" s="293" t="str">
        <f>VLOOKUP($F13,УЧАСТНИКИ!$A$2:$K$705,3,FALSE)</f>
        <v>НИГМАТУЛЛИН БУЛАТ</v>
      </c>
      <c r="C13" s="108">
        <f>VLOOKUP($F13,УЧАСТНИКИ!$A$2:$K$705,4,FALSE)</f>
        <v>1993</v>
      </c>
      <c r="D13" s="230" t="str">
        <f>VLOOKUP($F13,УЧАСТНИКИ!$A$2:$K$705,5,FALSE)</f>
        <v>БАВЛЫ</v>
      </c>
      <c r="E13" s="230" t="str">
        <f>VLOOKUP($F13,УЧАСТНИКИ!$A$2:$K$705,11,FALSE)</f>
        <v>ДЮСШ №2</v>
      </c>
      <c r="F13" s="192">
        <v>11</v>
      </c>
      <c r="G13" s="47"/>
      <c r="H13" s="47"/>
      <c r="I13" s="47"/>
      <c r="J13" s="108">
        <f>VLOOKUP($F13,УЧАСТНИКИ!$A$2:$K$231,9,FALSE)</f>
        <v>2</v>
      </c>
    </row>
    <row r="14" spans="1:14" ht="21" customHeight="1" x14ac:dyDescent="0.2">
      <c r="A14" s="47" t="s">
        <v>21</v>
      </c>
      <c r="B14" s="293" t="str">
        <f>VLOOKUP($F14,УЧАСТНИКИ!$A$2:$K$705,3,FALSE)</f>
        <v>ГАФУРОВ АКМАЛЬ</v>
      </c>
      <c r="C14" s="108">
        <f>VLOOKUP($F14,УЧАСТНИКИ!$A$2:$K$705,4,FALSE)</f>
        <v>1996</v>
      </c>
      <c r="D14" s="230" t="str">
        <f>VLOOKUP($F14,УЧАСТНИКИ!$A$2:$K$705,5,FALSE)</f>
        <v>КАЗАНЬ</v>
      </c>
      <c r="E14" s="230" t="str">
        <f>VLOOKUP($F14,УЧАСТНИКИ!$A$2:$K$705,11,FALSE)</f>
        <v>ДЮСШ ОЛИМП</v>
      </c>
      <c r="F14" s="192">
        <v>68</v>
      </c>
      <c r="G14" s="47"/>
      <c r="H14" s="47"/>
      <c r="I14" s="47"/>
      <c r="J14" s="108" t="str">
        <f>VLOOKUP($F14,УЧАСТНИКИ!$A$2:$K$231,9,FALSE)</f>
        <v>Л</v>
      </c>
    </row>
    <row r="15" spans="1:14" ht="21" customHeight="1" x14ac:dyDescent="0.2">
      <c r="A15" s="47" t="s">
        <v>22</v>
      </c>
      <c r="B15" s="293" t="str">
        <f>VLOOKUP($F15,УЧАСТНИКИ!$A$2:$K$705,3,FALSE)</f>
        <v>ЕГОРОВ МАКСИМ</v>
      </c>
      <c r="C15" s="108" t="str">
        <f>VLOOKUP($F15,УЧАСТНИКИ!$A$2:$K$705,4,FALSE)</f>
        <v>2003/ВК</v>
      </c>
      <c r="D15" s="230" t="str">
        <f>VLOOKUP($F15,УЧАСТНИКИ!$A$2:$K$705,5,FALSE)</f>
        <v>КАЗАНЬ</v>
      </c>
      <c r="E15" s="230" t="str">
        <f>VLOOKUP($F15,УЧАСТНИКИ!$A$2:$K$705,11,FALSE)</f>
        <v>КДЮСШ АВИАТОР</v>
      </c>
      <c r="F15" s="192">
        <v>3774</v>
      </c>
      <c r="G15" s="47"/>
      <c r="H15" s="47"/>
      <c r="I15" s="47"/>
      <c r="J15" s="108" t="str">
        <f>VLOOKUP($F15,УЧАСТНИКИ!$A$2:$K$231,9,FALSE)</f>
        <v>ВК</v>
      </c>
    </row>
    <row r="16" spans="1:14" ht="21" customHeight="1" x14ac:dyDescent="0.2">
      <c r="A16" s="47" t="s">
        <v>23</v>
      </c>
      <c r="B16" s="293" t="str">
        <f>VLOOKUP($F16,УЧАСТНИКИ!$A$2:$K$705,3,FALSE)</f>
        <v>ТАГИРОВ АЙЗАТ</v>
      </c>
      <c r="C16" s="108">
        <f>VLOOKUP($F16,УЧАСТНИКИ!$A$2:$K$705,4,FALSE)</f>
        <v>1997</v>
      </c>
      <c r="D16" s="230" t="str">
        <f>VLOOKUP($F16,УЧАСТНИКИ!$A$2:$K$705,5,FALSE)</f>
        <v>КАЗАНЬ</v>
      </c>
      <c r="E16" s="230" t="str">
        <f>VLOOKUP($F16,УЧАСТНИКИ!$A$2:$K$705,11,FALSE)</f>
        <v>КЭК</v>
      </c>
      <c r="F16" s="192">
        <v>3790</v>
      </c>
      <c r="G16" s="47"/>
      <c r="H16" s="47"/>
      <c r="I16" s="47"/>
      <c r="J16" s="108" t="str">
        <f>VLOOKUP($F16,УЧАСТНИКИ!$A$2:$K$231,9,FALSE)</f>
        <v>Л</v>
      </c>
    </row>
    <row r="17" spans="1:10" ht="21" customHeight="1" x14ac:dyDescent="0.2">
      <c r="A17" s="47" t="s">
        <v>46</v>
      </c>
      <c r="B17" s="293" t="str">
        <f>VLOOKUP($F17,УЧАСТНИКИ!$A$2:$K$705,3,FALSE)</f>
        <v>БУРГАНОВ МАКСИМ</v>
      </c>
      <c r="C17" s="108" t="str">
        <f>VLOOKUP($F17,УЧАСТНИКИ!$A$2:$K$705,4,FALSE)</f>
        <v>2002ВК</v>
      </c>
      <c r="D17" s="230" t="str">
        <f>VLOOKUP($F17,УЧАСТНИКИ!$A$2:$K$705,5,FALSE)</f>
        <v>КАЗАНЬ</v>
      </c>
      <c r="E17" s="230" t="str">
        <f>VLOOKUP($F17,УЧАСТНИКИ!$A$2:$K$705,11,FALSE)</f>
        <v>СДЮСШОР ЛА</v>
      </c>
      <c r="F17" s="192">
        <v>3794</v>
      </c>
      <c r="G17" s="47"/>
      <c r="H17" s="47"/>
      <c r="I17" s="47"/>
      <c r="J17" s="108" t="str">
        <f>VLOOKUP($F17,УЧАСТНИКИ!$A$2:$K$231,9,FALSE)</f>
        <v>ВК</v>
      </c>
    </row>
    <row r="18" spans="1:10" ht="21" customHeight="1" x14ac:dyDescent="0.2">
      <c r="A18" s="47" t="s">
        <v>50</v>
      </c>
      <c r="B18" s="293" t="str">
        <f>VLOOKUP($F18,УЧАСТНИКИ!$A$2:$K$705,3,FALSE)</f>
        <v>МАХМУТШИН ИРЕК</v>
      </c>
      <c r="C18" s="108">
        <f>VLOOKUP($F18,УЧАСТНИКИ!$A$2:$K$705,4,FALSE)</f>
        <v>1960</v>
      </c>
      <c r="D18" s="230" t="str">
        <f>VLOOKUP($F18,УЧАСТНИКИ!$A$2:$K$705,5,FALSE)</f>
        <v>КАЗАНЬ</v>
      </c>
      <c r="E18" s="230" t="str">
        <f>VLOOKUP($F18,УЧАСТНИКИ!$A$2:$K$705,11,FALSE)</f>
        <v>-</v>
      </c>
      <c r="F18" s="192">
        <v>3571</v>
      </c>
      <c r="G18" s="47"/>
      <c r="H18" s="47"/>
      <c r="I18" s="47"/>
      <c r="J18" s="108" t="str">
        <f>VLOOKUP($F18,УЧАСТНИКИ!$A$2:$K$231,9,FALSE)</f>
        <v>Л</v>
      </c>
    </row>
    <row r="19" spans="1:10" ht="21" customHeight="1" x14ac:dyDescent="0.2">
      <c r="A19" s="47" t="s">
        <v>49</v>
      </c>
      <c r="B19" s="293"/>
      <c r="C19" s="108"/>
      <c r="D19" s="230"/>
      <c r="E19" s="230"/>
      <c r="F19" s="192"/>
      <c r="G19" s="47"/>
      <c r="H19" s="47"/>
      <c r="I19" s="47"/>
      <c r="J19" s="108"/>
    </row>
    <row r="20" spans="1:10" ht="20.100000000000001" customHeight="1" x14ac:dyDescent="0.2">
      <c r="A20" s="47" t="s">
        <v>63</v>
      </c>
      <c r="B20" s="53" t="s">
        <v>25</v>
      </c>
      <c r="C20" s="170"/>
      <c r="D20" s="231"/>
      <c r="E20" s="231"/>
      <c r="F20" s="193"/>
      <c r="G20" s="49"/>
      <c r="H20" s="49"/>
      <c r="I20" s="49"/>
      <c r="J20" s="49"/>
    </row>
    <row r="21" spans="1:10" ht="21" customHeight="1" x14ac:dyDescent="0.2">
      <c r="A21" s="47" t="s">
        <v>17</v>
      </c>
      <c r="B21" s="293" t="str">
        <f>VLOOKUP($F21,УЧАСТНИКИ!$A$2:$K$705,3,FALSE)</f>
        <v>ЧАЛТАНОВ АЛЕКСАНДР</v>
      </c>
      <c r="C21" s="108" t="str">
        <f>VLOOKUP($F21,УЧАСТНИКИ!$A$2:$K$705,4,FALSE)</f>
        <v>1999ВК</v>
      </c>
      <c r="D21" s="230" t="str">
        <f>VLOOKUP($F21,УЧАСТНИКИ!$A$2:$K$705,5,FALSE)</f>
        <v>ЧУВАШСКАЯ РЕСП</v>
      </c>
      <c r="E21" s="230" t="str">
        <f>VLOOKUP($F21,УЧАСТНИКИ!$A$2:$K$705,11,FALSE)</f>
        <v>СШОР 1 им.В.ЕГОРОВОЙ</v>
      </c>
      <c r="F21" s="192">
        <v>53</v>
      </c>
      <c r="G21" s="47"/>
      <c r="H21" s="47"/>
      <c r="I21" s="47"/>
      <c r="J21" s="108" t="str">
        <f>VLOOKUP($F21,УЧАСТНИКИ!$A$2:$K$231,9,FALSE)</f>
        <v>ВК</v>
      </c>
    </row>
    <row r="22" spans="1:10" ht="21" customHeight="1" x14ac:dyDescent="0.2">
      <c r="A22" s="47" t="s">
        <v>18</v>
      </c>
      <c r="B22" s="293" t="str">
        <f>VLOOKUP($F22,УЧАСТНИКИ!$A$2:$K$705,3,FALSE)</f>
        <v>КОНСТАНТИНОВ ОЛЕГ</v>
      </c>
      <c r="C22" s="108">
        <f>VLOOKUP($F22,УЧАСТНИКИ!$A$2:$K$705,4,FALSE)</f>
        <v>2000</v>
      </c>
      <c r="D22" s="230" t="str">
        <f>VLOOKUP($F22,УЧАСТНИКИ!$A$2:$K$705,5,FALSE)</f>
        <v>КАЗАНЬ</v>
      </c>
      <c r="E22" s="230" t="str">
        <f>VLOOKUP($F22,УЧАСТНИКИ!$A$2:$K$705,11,FALSE)</f>
        <v>СДЮСШОР ЛА</v>
      </c>
      <c r="F22" s="192">
        <v>3734</v>
      </c>
      <c r="G22" s="47"/>
      <c r="H22" s="47"/>
      <c r="I22" s="47"/>
      <c r="J22" s="108" t="str">
        <f>VLOOKUP($F22,УЧАСТНИКИ!$A$2:$K$231,9,FALSE)</f>
        <v>Л</v>
      </c>
    </row>
    <row r="23" spans="1:10" ht="21" customHeight="1" x14ac:dyDescent="0.2">
      <c r="A23" s="47" t="s">
        <v>19</v>
      </c>
      <c r="B23" s="293" t="str">
        <f>VLOOKUP($F23,УЧАСТНИКИ!$A$2:$K$705,3,FALSE)</f>
        <v>ХВАТКОВ СЕРГЕЙ</v>
      </c>
      <c r="C23" s="108">
        <f>VLOOKUP($F23,УЧАСТНИКИ!$A$2:$K$705,4,FALSE)</f>
        <v>1992</v>
      </c>
      <c r="D23" s="230" t="str">
        <f>VLOOKUP($F23,УЧАСТНИКИ!$A$2:$K$705,5,FALSE)</f>
        <v>УЛЬЯНОВСК</v>
      </c>
      <c r="E23" s="230" t="str">
        <f>VLOOKUP($F23,УЧАСТНИКИ!$A$2:$K$705,11,FALSE)</f>
        <v>-</v>
      </c>
      <c r="F23" s="192">
        <v>17</v>
      </c>
      <c r="G23" s="47"/>
      <c r="H23" s="47"/>
      <c r="I23" s="47"/>
      <c r="J23" s="108" t="str">
        <f>VLOOKUP($F23,УЧАСТНИКИ!$A$2:$K$231,9,FALSE)</f>
        <v>ВК</v>
      </c>
    </row>
    <row r="24" spans="1:10" ht="21" customHeight="1" x14ac:dyDescent="0.2">
      <c r="A24" s="47" t="s">
        <v>20</v>
      </c>
      <c r="B24" s="293" t="str">
        <f>VLOOKUP($F24,УЧАСТНИКИ!$A$2:$K$705,3,FALSE)</f>
        <v>ТУХБАТУЛЛИН ФАНИЛЬ</v>
      </c>
      <c r="C24" s="108">
        <f>VLOOKUP($F24,УЧАСТНИКИ!$A$2:$K$705,4,FALSE)</f>
        <v>1974</v>
      </c>
      <c r="D24" s="230" t="str">
        <f>VLOOKUP($F24,УЧАСТНИКИ!$A$2:$K$705,5,FALSE)</f>
        <v>БАВЛЫ</v>
      </c>
      <c r="E24" s="230" t="str">
        <f>VLOOKUP($F24,УЧАСТНИКИ!$A$2:$K$705,11,FALSE)</f>
        <v>ДЮСШ №1</v>
      </c>
      <c r="F24" s="192">
        <v>14</v>
      </c>
      <c r="G24" s="47"/>
      <c r="H24" s="47"/>
      <c r="I24" s="47"/>
      <c r="J24" s="108">
        <f>VLOOKUP($F24,УЧАСТНИКИ!$A$2:$K$231,9,FALSE)</f>
        <v>2</v>
      </c>
    </row>
    <row r="25" spans="1:10" ht="21" customHeight="1" x14ac:dyDescent="0.2">
      <c r="A25" s="47" t="s">
        <v>21</v>
      </c>
      <c r="B25" s="293" t="str">
        <f>VLOOKUP($F25,УЧАСТНИКИ!$A$2:$K$705,3,FALSE)</f>
        <v>НЯТЮНОВ ЮЛИАН</v>
      </c>
      <c r="C25" s="108">
        <f>VLOOKUP($F25,УЧАСТНИКИ!$A$2:$K$705,4,FALSE)</f>
        <v>1998</v>
      </c>
      <c r="D25" s="230" t="str">
        <f>VLOOKUP($F25,УЧАСТНИКИ!$A$2:$K$705,5,FALSE)</f>
        <v>КАЗАНЬ</v>
      </c>
      <c r="E25" s="230" t="str">
        <f>VLOOKUP($F25,УЧАСТНИКИ!$A$2:$K$705,11,FALSE)</f>
        <v>СТРЕЛА</v>
      </c>
      <c r="F25" s="192">
        <v>3801</v>
      </c>
      <c r="G25" s="47"/>
      <c r="H25" s="47"/>
      <c r="I25" s="47"/>
      <c r="J25" s="108" t="str">
        <f>VLOOKUP($F25,УЧАСТНИКИ!$A$2:$K$231,9,FALSE)</f>
        <v>Л</v>
      </c>
    </row>
    <row r="26" spans="1:10" ht="21" customHeight="1" x14ac:dyDescent="0.2">
      <c r="A26" s="47" t="s">
        <v>22</v>
      </c>
      <c r="B26" s="293" t="str">
        <f>VLOOKUP($F26,УЧАСТНИКИ!$A$2:$K$705,3,FALSE)</f>
        <v>ХУСАЕНОВ ФАЗЫЛ</v>
      </c>
      <c r="C26" s="108">
        <f>VLOOKUP($F26,УЧАСТНИКИ!$A$2:$K$705,4,FALSE)</f>
        <v>2000</v>
      </c>
      <c r="D26" s="230" t="str">
        <f>VLOOKUP($F26,УЧАСТНИКИ!$A$2:$K$705,5,FALSE)</f>
        <v>КАЗАНЬ</v>
      </c>
      <c r="E26" s="230" t="str">
        <f>VLOOKUP($F26,УЧАСТНИКИ!$A$2:$K$705,11,FALSE)</f>
        <v>СТРЕЛА</v>
      </c>
      <c r="F26" s="192">
        <v>3827</v>
      </c>
      <c r="G26" s="47"/>
      <c r="H26" s="47"/>
      <c r="I26" s="47"/>
      <c r="J26" s="108">
        <f>VLOOKUP($F26,УЧАСТНИКИ!$A$2:$K$231,9,FALSE)</f>
        <v>1</v>
      </c>
    </row>
    <row r="27" spans="1:10" ht="21" customHeight="1" x14ac:dyDescent="0.2">
      <c r="A27" s="47" t="s">
        <v>23</v>
      </c>
      <c r="B27" s="293" t="str">
        <f>VLOOKUP($F27,УЧАСТНИКИ!$A$2:$K$705,3,FALSE)</f>
        <v>ЕРМАКОВ ДАНИЛ</v>
      </c>
      <c r="C27" s="108">
        <f>VLOOKUP($F27,УЧАСТНИКИ!$A$2:$K$705,4,FALSE)</f>
        <v>2000</v>
      </c>
      <c r="D27" s="230" t="str">
        <f>VLOOKUP($F27,УЧАСТНИКИ!$A$2:$K$705,5,FALSE)</f>
        <v>КАЗАНЬ</v>
      </c>
      <c r="E27" s="230" t="str">
        <f>VLOOKUP($F27,УЧАСТНИКИ!$A$2:$K$705,11,FALSE)</f>
        <v>УОР</v>
      </c>
      <c r="F27" s="192">
        <v>3828</v>
      </c>
      <c r="G27" s="47"/>
      <c r="H27" s="47"/>
      <c r="I27" s="47"/>
      <c r="J27" s="108">
        <f>VLOOKUP($F27,УЧАСТНИКИ!$A$2:$K$231,9,FALSE)</f>
        <v>1</v>
      </c>
    </row>
    <row r="28" spans="1:10" ht="21" customHeight="1" x14ac:dyDescent="0.2">
      <c r="A28" s="47" t="s">
        <v>46</v>
      </c>
      <c r="B28" s="293" t="str">
        <f>VLOOKUP($F28,УЧАСТНИКИ!$A$2:$K$705,3,FALSE)</f>
        <v>ДЕГТЯРЕВ КОНСТАНТИН</v>
      </c>
      <c r="C28" s="108">
        <f>VLOOKUP($F28,УЧАСТНИКИ!$A$2:$K$705,4,FALSE)</f>
        <v>2000</v>
      </c>
      <c r="D28" s="230" t="str">
        <f>VLOOKUP($F28,УЧАСТНИКИ!$A$2:$K$705,5,FALSE)</f>
        <v>БАВЛЫ</v>
      </c>
      <c r="E28" s="230" t="str">
        <f>VLOOKUP($F28,УЧАСТНИКИ!$A$2:$K$705,11,FALSE)</f>
        <v>ДЮСШ №1</v>
      </c>
      <c r="F28" s="192">
        <v>18</v>
      </c>
      <c r="G28" s="47"/>
      <c r="H28" s="47"/>
      <c r="I28" s="47"/>
      <c r="J28" s="108">
        <f>VLOOKUP($F28,УЧАСТНИКИ!$A$2:$K$231,9,FALSE)</f>
        <v>2</v>
      </c>
    </row>
    <row r="29" spans="1:10" ht="21" customHeight="1" x14ac:dyDescent="0.2">
      <c r="A29" s="47" t="s">
        <v>50</v>
      </c>
      <c r="B29" s="293" t="str">
        <f>VLOOKUP($F29,УЧАСТНИКИ!$A$2:$K$705,3,FALSE)</f>
        <v>ТИМОФЕЕВ ОЛЕГ</v>
      </c>
      <c r="C29" s="108" t="str">
        <f>VLOOKUP($F29,УЧАСТНИКИ!$A$2:$K$705,4,FALSE)</f>
        <v>1999ВК</v>
      </c>
      <c r="D29" s="230" t="str">
        <f>VLOOKUP($F29,УЧАСТНИКИ!$A$2:$K$705,5,FALSE)</f>
        <v>ЧУВАШСКАЯ РЕСП</v>
      </c>
      <c r="E29" s="230" t="str">
        <f>VLOOKUP($F29,УЧАСТНИКИ!$A$2:$K$705,11,FALSE)</f>
        <v>СШОР 1 им.В.ЕГОРОВОЙ</v>
      </c>
      <c r="F29" s="192">
        <v>52</v>
      </c>
      <c r="G29" s="47"/>
      <c r="H29" s="47"/>
      <c r="I29" s="47"/>
      <c r="J29" s="108" t="str">
        <f>VLOOKUP($F29,УЧАСТНИКИ!$A$2:$K$231,9,FALSE)</f>
        <v>ВК</v>
      </c>
    </row>
    <row r="30" spans="1:10" ht="21" customHeight="1" x14ac:dyDescent="0.2">
      <c r="A30" s="47" t="s">
        <v>49</v>
      </c>
      <c r="B30" s="293"/>
      <c r="C30" s="108"/>
      <c r="D30" s="230"/>
      <c r="E30" s="230"/>
      <c r="F30" s="192"/>
      <c r="G30" s="47"/>
      <c r="H30" s="47"/>
      <c r="I30" s="47"/>
      <c r="J30" s="108"/>
    </row>
    <row r="31" spans="1:10" ht="20.100000000000001" customHeight="1" x14ac:dyDescent="0.2">
      <c r="A31" s="47" t="s">
        <v>63</v>
      </c>
      <c r="B31" s="53" t="s">
        <v>26</v>
      </c>
      <c r="C31" s="170"/>
      <c r="D31" s="231"/>
      <c r="E31" s="231"/>
      <c r="F31" s="193"/>
      <c r="G31" s="49"/>
      <c r="H31" s="49"/>
      <c r="I31" s="49"/>
      <c r="J31" s="49"/>
    </row>
    <row r="32" spans="1:10" ht="21" customHeight="1" x14ac:dyDescent="0.2">
      <c r="A32" s="47" t="s">
        <v>17</v>
      </c>
      <c r="B32" s="293" t="str">
        <f>VLOOKUP($F32,УЧАСТНИКИ!$A$2:$K$705,3,FALSE)</f>
        <v>ИМАНГУЛОВ РУСЛАН</v>
      </c>
      <c r="C32" s="108">
        <f>VLOOKUP($F32,УЧАСТНИКИ!$A$2:$K$705,4,FALSE)</f>
        <v>1989</v>
      </c>
      <c r="D32" s="230" t="str">
        <f>VLOOKUP($F32,УЧАСТНИКИ!$A$2:$K$705,5,FALSE)</f>
        <v>КАЗАНЬ</v>
      </c>
      <c r="E32" s="230" t="str">
        <f>VLOOKUP($F32,УЧАСТНИКИ!$A$2:$K$705,11,FALSE)</f>
        <v>СТРЕЛА</v>
      </c>
      <c r="F32" s="192">
        <v>3825</v>
      </c>
      <c r="G32" s="47"/>
      <c r="H32" s="47"/>
      <c r="I32" s="47"/>
      <c r="J32" s="108">
        <f>VLOOKUP($F32,УЧАСТНИКИ!$A$2:$K$231,9,FALSE)</f>
        <v>1</v>
      </c>
    </row>
    <row r="33" spans="1:10" ht="21" customHeight="1" x14ac:dyDescent="0.2">
      <c r="A33" s="47" t="s">
        <v>18</v>
      </c>
      <c r="B33" s="293" t="str">
        <f>VLOOKUP($F33,УЧАСТНИКИ!$A$2:$K$705,3,FALSE)</f>
        <v>ДЕГТЯРЕВ ИВАН</v>
      </c>
      <c r="C33" s="108">
        <f>VLOOKUP($F33,УЧАСТНИКИ!$A$2:$K$705,4,FALSE)</f>
        <v>1988</v>
      </c>
      <c r="D33" s="230" t="str">
        <f>VLOOKUP($F33,УЧАСТНИКИ!$A$2:$K$705,5,FALSE)</f>
        <v>КАЗАНЬ</v>
      </c>
      <c r="E33" s="230" t="str">
        <f>VLOOKUP($F33,УЧАСТНИКИ!$A$2:$K$705,11,FALSE)</f>
        <v>КДЮСШ АВИАТОР</v>
      </c>
      <c r="F33" s="192">
        <v>3854</v>
      </c>
      <c r="G33" s="47"/>
      <c r="H33" s="47"/>
      <c r="I33" s="47"/>
      <c r="J33" s="108" t="str">
        <f>VLOOKUP($F33,УЧАСТНИКИ!$A$2:$K$231,9,FALSE)</f>
        <v>Л</v>
      </c>
    </row>
    <row r="34" spans="1:10" ht="21" customHeight="1" x14ac:dyDescent="0.2">
      <c r="A34" s="47" t="s">
        <v>19</v>
      </c>
      <c r="B34" s="293" t="str">
        <f>VLOOKUP($F34,УЧАСТНИКИ!$A$2:$K$705,3,FALSE)</f>
        <v>ГОЛОВИН ИГОРЬ</v>
      </c>
      <c r="C34" s="108">
        <f>VLOOKUP($F34,УЧАСТНИКИ!$A$2:$K$705,4,FALSE)</f>
        <v>1990</v>
      </c>
      <c r="D34" s="230" t="str">
        <f>VLOOKUP($F34,УЧАСТНИКИ!$A$2:$K$705,5,FALSE)</f>
        <v>НАБ.ЧЕЛНЫ</v>
      </c>
      <c r="E34" s="230" t="str">
        <f>VLOOKUP($F34,УЧАСТНИКИ!$A$2:$K$705,11,FALSE)</f>
        <v>ЯР ЧАЛЛЫ</v>
      </c>
      <c r="F34" s="192">
        <v>3871</v>
      </c>
      <c r="G34" s="47"/>
      <c r="H34" s="47"/>
      <c r="I34" s="47"/>
      <c r="J34" s="108" t="str">
        <f>VLOOKUP($F34,УЧАСТНИКИ!$A$2:$K$231,9,FALSE)</f>
        <v>Л</v>
      </c>
    </row>
    <row r="35" spans="1:10" ht="21" customHeight="1" x14ac:dyDescent="0.2">
      <c r="A35" s="47" t="s">
        <v>20</v>
      </c>
      <c r="B35" s="293" t="str">
        <f>VLOOKUP($F35,УЧАСТНИКИ!$A$2:$K$705,3,FALSE)</f>
        <v>ТАХАУОВ АЗАТ</v>
      </c>
      <c r="C35" s="108">
        <f>VLOOKUP($F35,УЧАСТНИКИ!$A$2:$K$705,4,FALSE)</f>
        <v>1996</v>
      </c>
      <c r="D35" s="230" t="str">
        <f>VLOOKUP($F35,УЧАСТНИКИ!$A$2:$K$705,5,FALSE)</f>
        <v>НАБ.ЧЕЛНЫ</v>
      </c>
      <c r="E35" s="230" t="str">
        <f>VLOOKUP($F35,УЧАСТНИКИ!$A$2:$K$705,11,FALSE)</f>
        <v>ЯР ЧАЛЛЫ</v>
      </c>
      <c r="F35" s="192">
        <v>3874</v>
      </c>
      <c r="G35" s="47"/>
      <c r="H35" s="47"/>
      <c r="I35" s="47"/>
      <c r="J35" s="108" t="str">
        <f>VLOOKUP($F35,УЧАСТНИКИ!$A$2:$K$231,9,FALSE)</f>
        <v>Л</v>
      </c>
    </row>
    <row r="36" spans="1:10" ht="21" customHeight="1" x14ac:dyDescent="0.2">
      <c r="A36" s="47" t="s">
        <v>21</v>
      </c>
      <c r="B36" s="293" t="str">
        <f>VLOOKUP($F36,УЧАСТНИКИ!$A$2:$K$705,3,FALSE)</f>
        <v>ЮМАНОВ СЕМЕН</v>
      </c>
      <c r="C36" s="108">
        <f>VLOOKUP($F36,УЧАСТНИКИ!$A$2:$K$705,4,FALSE)</f>
        <v>1998</v>
      </c>
      <c r="D36" s="230" t="str">
        <f>VLOOKUP($F36,УЧАСТНИКИ!$A$2:$K$705,5,FALSE)</f>
        <v>КАЗАНЬ</v>
      </c>
      <c r="E36" s="230" t="str">
        <f>VLOOKUP($F36,УЧАСТНИКИ!$A$2:$K$705,11,FALSE)</f>
        <v>ПГАФКСиТ</v>
      </c>
      <c r="F36" s="192">
        <v>3823</v>
      </c>
      <c r="G36" s="47"/>
      <c r="H36" s="47"/>
      <c r="I36" s="47"/>
      <c r="J36" s="108">
        <f>VLOOKUP($F36,УЧАСТНИКИ!$A$2:$K$231,9,FALSE)</f>
        <v>1</v>
      </c>
    </row>
    <row r="37" spans="1:10" ht="21" customHeight="1" x14ac:dyDescent="0.2">
      <c r="A37" s="47" t="s">
        <v>22</v>
      </c>
      <c r="B37" s="293" t="str">
        <f>VLOOKUP($F37,УЧАСТНИКИ!$A$2:$K$705,3,FALSE)</f>
        <v>СИДОРОВ ОЛЕГ</v>
      </c>
      <c r="C37" s="108">
        <f>VLOOKUP($F37,УЧАСТНИКИ!$A$2:$K$705,4,FALSE)</f>
        <v>1990</v>
      </c>
      <c r="D37" s="230" t="str">
        <f>VLOOKUP($F37,УЧАСТНИКИ!$A$2:$K$705,5,FALSE)</f>
        <v>КАЗАНЬ</v>
      </c>
      <c r="E37" s="230" t="str">
        <f>VLOOKUP($F37,УЧАСТНИКИ!$A$2:$K$705,11,FALSE)</f>
        <v>СДЮСШОР ЛА</v>
      </c>
      <c r="F37" s="192">
        <v>3567</v>
      </c>
      <c r="G37" s="47"/>
      <c r="H37" s="47"/>
      <c r="I37" s="47"/>
      <c r="J37" s="108">
        <f>VLOOKUP($F37,УЧАСТНИКИ!$A$2:$K$231,9,FALSE)</f>
        <v>3</v>
      </c>
    </row>
    <row r="38" spans="1:10" ht="21" customHeight="1" x14ac:dyDescent="0.2">
      <c r="A38" s="47" t="s">
        <v>23</v>
      </c>
      <c r="B38" s="293" t="str">
        <f>VLOOKUP($F38,УЧАСТНИКИ!$A$2:$K$705,3,FALSE)</f>
        <v>ЗАРИПОВ РАВИЛЬ</v>
      </c>
      <c r="C38" s="108">
        <f>VLOOKUP($F38,УЧАСТНИКИ!$A$2:$K$705,4,FALSE)</f>
        <v>1997</v>
      </c>
      <c r="D38" s="230" t="str">
        <f>VLOOKUP($F38,УЧАСТНИКИ!$A$2:$K$705,5,FALSE)</f>
        <v>НАБ.ЧЕЛНЫ</v>
      </c>
      <c r="E38" s="230" t="str">
        <f>VLOOKUP($F38,УЧАСТНИКИ!$A$2:$K$705,11,FALSE)</f>
        <v>ЯР ЧАЛЛЫ</v>
      </c>
      <c r="F38" s="192">
        <v>35</v>
      </c>
      <c r="G38" s="47"/>
      <c r="H38" s="47"/>
      <c r="I38" s="47"/>
      <c r="J38" s="108" t="str">
        <f>VLOOKUP($F38,УЧАСТНИКИ!$A$2:$K$231,9,FALSE)</f>
        <v>Л</v>
      </c>
    </row>
    <row r="39" spans="1:10" ht="21" customHeight="1" x14ac:dyDescent="0.2">
      <c r="A39" s="47" t="s">
        <v>46</v>
      </c>
      <c r="B39" s="293" t="str">
        <f>VLOOKUP($F39,УЧАСТНИКИ!$A$2:$K$705,3,FALSE)</f>
        <v>АНТОНОВ МАКСИМ</v>
      </c>
      <c r="C39" s="108">
        <f>VLOOKUP($F39,УЧАСТНИКИ!$A$2:$K$705,4,FALSE)</f>
        <v>1993</v>
      </c>
      <c r="D39" s="230" t="str">
        <f>VLOOKUP($F39,УЧАСТНИКИ!$A$2:$K$705,5,FALSE)</f>
        <v>КАЗАНЬ</v>
      </c>
      <c r="E39" s="230" t="str">
        <f>VLOOKUP($F39,УЧАСТНИКИ!$A$2:$K$705,11,FALSE)</f>
        <v>ДЮСШ ОЛИМП</v>
      </c>
      <c r="F39" s="192">
        <v>70</v>
      </c>
      <c r="G39" s="47"/>
      <c r="H39" s="47"/>
      <c r="I39" s="47"/>
      <c r="J39" s="108" t="str">
        <f>VLOOKUP($F39,УЧАСТНИКИ!$A$2:$K$231,9,FALSE)</f>
        <v>Л</v>
      </c>
    </row>
    <row r="40" spans="1:10" ht="18.75" hidden="1" customHeight="1" x14ac:dyDescent="0.2">
      <c r="A40" s="47" t="s">
        <v>63</v>
      </c>
      <c r="B40" s="53" t="s">
        <v>27</v>
      </c>
      <c r="C40" s="170"/>
      <c r="D40" s="231"/>
      <c r="E40" s="231"/>
      <c r="F40" s="193"/>
      <c r="G40" s="49"/>
      <c r="H40" s="49"/>
      <c r="I40" s="49"/>
      <c r="J40" s="49"/>
    </row>
    <row r="41" spans="1:10" ht="21" hidden="1" customHeight="1" x14ac:dyDescent="0.2">
      <c r="A41" s="47" t="s">
        <v>17</v>
      </c>
      <c r="B41" s="293" t="e">
        <f>VLOOKUP($F41,УЧАСТНИКИ!$A$2:$K$705,3,FALSE)</f>
        <v>#N/A</v>
      </c>
      <c r="C41" s="108" t="e">
        <f>VLOOKUP($F41,УЧАСТНИКИ!$A$2:$K$705,4,FALSE)</f>
        <v>#N/A</v>
      </c>
      <c r="D41" s="230" t="e">
        <f>VLOOKUP($F41,УЧАСТНИКИ!$A$2:$K$705,5,FALSE)</f>
        <v>#N/A</v>
      </c>
      <c r="E41" s="230" t="e">
        <f>VLOOKUP($F41,УЧАСТНИКИ!$A$2:$K$705,11,FALSE)</f>
        <v>#N/A</v>
      </c>
      <c r="F41" s="192"/>
      <c r="G41" s="47"/>
      <c r="H41" s="47"/>
      <c r="I41" s="47"/>
      <c r="J41" s="108" t="e">
        <f>VLOOKUP($F41,УЧАСТНИКИ!$A$2:$K$231,9,FALSE)</f>
        <v>#N/A</v>
      </c>
    </row>
    <row r="42" spans="1:10" ht="21" hidden="1" customHeight="1" x14ac:dyDescent="0.2">
      <c r="A42" s="47" t="s">
        <v>18</v>
      </c>
      <c r="B42" s="293" t="e">
        <f>VLOOKUP($F42,УЧАСТНИКИ!$A$2:$K$705,3,FALSE)</f>
        <v>#N/A</v>
      </c>
      <c r="C42" s="108" t="e">
        <f>VLOOKUP($F42,УЧАСТНИКИ!$A$2:$K$705,4,FALSE)</f>
        <v>#N/A</v>
      </c>
      <c r="D42" s="230" t="e">
        <f>VLOOKUP($F42,УЧАСТНИКИ!$A$2:$K$705,5,FALSE)</f>
        <v>#N/A</v>
      </c>
      <c r="E42" s="230" t="e">
        <f>VLOOKUP($F42,УЧАСТНИКИ!$A$2:$K$705,11,FALSE)</f>
        <v>#N/A</v>
      </c>
      <c r="F42" s="192"/>
      <c r="G42" s="47"/>
      <c r="H42" s="47"/>
      <c r="I42" s="47"/>
      <c r="J42" s="108" t="e">
        <f>VLOOKUP($F42,УЧАСТНИКИ!$A$2:$K$231,9,FALSE)</f>
        <v>#N/A</v>
      </c>
    </row>
    <row r="43" spans="1:10" ht="21" hidden="1" customHeight="1" x14ac:dyDescent="0.2">
      <c r="A43" s="47" t="s">
        <v>19</v>
      </c>
      <c r="B43" s="293" t="e">
        <f>VLOOKUP($F43,УЧАСТНИКИ!$A$2:$K$705,3,FALSE)</f>
        <v>#N/A</v>
      </c>
      <c r="C43" s="108" t="e">
        <f>VLOOKUP($F43,УЧАСТНИКИ!$A$2:$K$705,4,FALSE)</f>
        <v>#N/A</v>
      </c>
      <c r="D43" s="230" t="e">
        <f>VLOOKUP($F43,УЧАСТНИКИ!$A$2:$K$705,5,FALSE)</f>
        <v>#N/A</v>
      </c>
      <c r="E43" s="230" t="e">
        <f>VLOOKUP($F43,УЧАСТНИКИ!$A$2:$K$705,11,FALSE)</f>
        <v>#N/A</v>
      </c>
      <c r="F43" s="192"/>
      <c r="G43" s="47"/>
      <c r="H43" s="47"/>
      <c r="I43" s="47"/>
      <c r="J43" s="108" t="e">
        <f>VLOOKUP($F43,УЧАСТНИКИ!$A$2:$K$231,9,FALSE)</f>
        <v>#N/A</v>
      </c>
    </row>
    <row r="44" spans="1:10" ht="21" hidden="1" customHeight="1" x14ac:dyDescent="0.2">
      <c r="A44" s="47" t="s">
        <v>20</v>
      </c>
      <c r="B44" s="293" t="e">
        <f>VLOOKUP($F44,УЧАСТНИКИ!$A$2:$K$705,3,FALSE)</f>
        <v>#N/A</v>
      </c>
      <c r="C44" s="108" t="e">
        <f>VLOOKUP($F44,УЧАСТНИКИ!$A$2:$K$705,4,FALSE)</f>
        <v>#N/A</v>
      </c>
      <c r="D44" s="230" t="e">
        <f>VLOOKUP($F44,УЧАСТНИКИ!$A$2:$K$705,5,FALSE)</f>
        <v>#N/A</v>
      </c>
      <c r="E44" s="230" t="e">
        <f>VLOOKUP($F44,УЧАСТНИКИ!$A$2:$K$705,11,FALSE)</f>
        <v>#N/A</v>
      </c>
      <c r="F44" s="192"/>
      <c r="G44" s="47"/>
      <c r="H44" s="47"/>
      <c r="I44" s="47"/>
      <c r="J44" s="108" t="e">
        <f>VLOOKUP($F44,УЧАСТНИКИ!$A$2:$K$231,9,FALSE)</f>
        <v>#N/A</v>
      </c>
    </row>
    <row r="45" spans="1:10" ht="21" hidden="1" customHeight="1" x14ac:dyDescent="0.2">
      <c r="A45" s="47" t="s">
        <v>21</v>
      </c>
      <c r="B45" s="293" t="e">
        <f>VLOOKUP($F45,УЧАСТНИКИ!$A$2:$K$705,3,FALSE)</f>
        <v>#N/A</v>
      </c>
      <c r="C45" s="108" t="e">
        <f>VLOOKUP($F45,УЧАСТНИКИ!$A$2:$K$705,4,FALSE)</f>
        <v>#N/A</v>
      </c>
      <c r="D45" s="230" t="e">
        <f>VLOOKUP($F45,УЧАСТНИКИ!$A$2:$K$705,5,FALSE)</f>
        <v>#N/A</v>
      </c>
      <c r="E45" s="230" t="e">
        <f>VLOOKUP($F45,УЧАСТНИКИ!$A$2:$K$705,11,FALSE)</f>
        <v>#N/A</v>
      </c>
      <c r="F45" s="192"/>
      <c r="G45" s="47"/>
      <c r="H45" s="47"/>
      <c r="I45" s="47"/>
      <c r="J45" s="108" t="e">
        <f>VLOOKUP($F45,УЧАСТНИКИ!$A$2:$K$231,9,FALSE)</f>
        <v>#N/A</v>
      </c>
    </row>
    <row r="46" spans="1:10" ht="21" hidden="1" customHeight="1" x14ac:dyDescent="0.2">
      <c r="A46" s="47" t="s">
        <v>22</v>
      </c>
      <c r="B46" s="293" t="e">
        <f>VLOOKUP($F46,УЧАСТНИКИ!$A$2:$K$705,3,FALSE)</f>
        <v>#N/A</v>
      </c>
      <c r="C46" s="108" t="e">
        <f>VLOOKUP($F46,УЧАСТНИКИ!$A$2:$K$705,4,FALSE)</f>
        <v>#N/A</v>
      </c>
      <c r="D46" s="230" t="e">
        <f>VLOOKUP($F46,УЧАСТНИКИ!$A$2:$K$705,5,FALSE)</f>
        <v>#N/A</v>
      </c>
      <c r="E46" s="230" t="e">
        <f>VLOOKUP($F46,УЧАСТНИКИ!$A$2:$K$705,11,FALSE)</f>
        <v>#N/A</v>
      </c>
      <c r="F46" s="192"/>
      <c r="G46" s="47"/>
      <c r="H46" s="47"/>
      <c r="I46" s="47"/>
      <c r="J46" s="108" t="e">
        <f>VLOOKUP($F46,УЧАСТНИКИ!$A$2:$K$231,9,FALSE)</f>
        <v>#N/A</v>
      </c>
    </row>
    <row r="47" spans="1:10" ht="21" hidden="1" customHeight="1" x14ac:dyDescent="0.2">
      <c r="A47" s="47" t="s">
        <v>23</v>
      </c>
      <c r="B47" s="293" t="e">
        <f>VLOOKUP($F47,УЧАСТНИКИ!$A$2:$K$705,3,FALSE)</f>
        <v>#N/A</v>
      </c>
      <c r="C47" s="108" t="e">
        <f>VLOOKUP($F47,УЧАСТНИКИ!$A$2:$K$705,4,FALSE)</f>
        <v>#N/A</v>
      </c>
      <c r="D47" s="230" t="e">
        <f>VLOOKUP($F47,УЧАСТНИКИ!$A$2:$K$705,5,FALSE)</f>
        <v>#N/A</v>
      </c>
      <c r="E47" s="230" t="e">
        <f>VLOOKUP($F47,УЧАСТНИКИ!$A$2:$K$705,11,FALSE)</f>
        <v>#N/A</v>
      </c>
      <c r="F47" s="192"/>
      <c r="G47" s="47"/>
      <c r="H47" s="47"/>
      <c r="I47" s="47"/>
      <c r="J47" s="108" t="e">
        <f>VLOOKUP($F47,УЧАСТНИКИ!$A$2:$K$231,9,FALSE)</f>
        <v>#N/A</v>
      </c>
    </row>
    <row r="48" spans="1:10" ht="20.100000000000001" customHeight="1" x14ac:dyDescent="0.2">
      <c r="A48" s="15"/>
      <c r="B48" s="19"/>
      <c r="C48" s="169"/>
      <c r="D48" s="331"/>
      <c r="E48" s="331"/>
      <c r="F48" s="196"/>
      <c r="G48" s="15"/>
      <c r="H48" s="15"/>
      <c r="I48" s="15"/>
      <c r="J48" s="20"/>
    </row>
    <row r="49" spans="1:11" ht="15.75" x14ac:dyDescent="0.25">
      <c r="A49" s="3" t="s">
        <v>40</v>
      </c>
      <c r="B49" s="1"/>
      <c r="D49" s="84"/>
      <c r="E49" s="3" t="s">
        <v>35</v>
      </c>
      <c r="J49" s="8"/>
      <c r="K49" s="8"/>
    </row>
    <row r="50" spans="1:11" ht="15.75" x14ac:dyDescent="0.25">
      <c r="A50" s="3" t="s">
        <v>33</v>
      </c>
      <c r="E50" s="3" t="s">
        <v>34</v>
      </c>
      <c r="K50" s="8"/>
    </row>
    <row r="51" spans="1:11" ht="15.75" x14ac:dyDescent="0.25">
      <c r="B51" s="3"/>
      <c r="K51" s="8"/>
    </row>
    <row r="52" spans="1:11" ht="15.75" x14ac:dyDescent="0.25">
      <c r="B52" s="3"/>
      <c r="K52" s="8"/>
    </row>
    <row r="53" spans="1:11" x14ac:dyDescent="0.2">
      <c r="A53" s="8"/>
      <c r="B53" s="8"/>
      <c r="C53" s="110"/>
      <c r="D53" s="111"/>
      <c r="E53" s="111"/>
      <c r="F53" s="203"/>
      <c r="G53" s="8"/>
      <c r="H53" s="8"/>
      <c r="I53" s="8"/>
      <c r="J53" s="8"/>
      <c r="K53" s="8"/>
    </row>
    <row r="54" spans="1:11" x14ac:dyDescent="0.2">
      <c r="A54" s="8"/>
      <c r="B54" s="8"/>
      <c r="C54" s="110"/>
      <c r="D54" s="111"/>
      <c r="E54" s="111"/>
      <c r="F54" s="203"/>
      <c r="G54" s="8"/>
      <c r="H54" s="8"/>
      <c r="I54" s="8"/>
      <c r="J54" s="8"/>
      <c r="K54" s="8"/>
    </row>
    <row r="55" spans="1:11" x14ac:dyDescent="0.2">
      <c r="A55" s="8"/>
      <c r="B55" s="8"/>
      <c r="C55" s="110"/>
      <c r="D55" s="111"/>
      <c r="E55" s="111"/>
      <c r="F55" s="203"/>
      <c r="G55" s="8"/>
      <c r="H55" s="8"/>
      <c r="I55" s="8"/>
      <c r="J55" s="8"/>
      <c r="K55" s="8"/>
    </row>
    <row r="56" spans="1:11" x14ac:dyDescent="0.2">
      <c r="A56" s="8"/>
      <c r="B56" s="8"/>
      <c r="C56" s="110"/>
      <c r="D56" s="111"/>
      <c r="E56" s="111"/>
      <c r="F56" s="203"/>
      <c r="G56" s="8"/>
      <c r="H56" s="8"/>
      <c r="I56" s="8"/>
      <c r="J56" s="8"/>
      <c r="K56" s="8"/>
    </row>
    <row r="57" spans="1:11" x14ac:dyDescent="0.2">
      <c r="A57" s="8"/>
      <c r="B57" s="8"/>
      <c r="C57" s="110"/>
      <c r="D57" s="111"/>
      <c r="E57" s="111"/>
      <c r="F57" s="203"/>
      <c r="G57" s="8"/>
      <c r="H57" s="8"/>
      <c r="I57" s="8"/>
      <c r="J57" s="8"/>
      <c r="K57" s="8"/>
    </row>
    <row r="58" spans="1:11" x14ac:dyDescent="0.2">
      <c r="A58" s="8"/>
      <c r="B58" s="8"/>
      <c r="C58" s="110"/>
      <c r="D58" s="111"/>
      <c r="E58" s="111"/>
      <c r="F58" s="203"/>
      <c r="G58" s="8"/>
      <c r="H58" s="8"/>
      <c r="I58" s="8"/>
      <c r="J58" s="8"/>
      <c r="K58" s="8"/>
    </row>
    <row r="59" spans="1:11" x14ac:dyDescent="0.2">
      <c r="A59" s="8"/>
      <c r="B59" s="8"/>
      <c r="C59" s="110"/>
      <c r="D59" s="111"/>
      <c r="E59" s="111"/>
      <c r="F59" s="203"/>
      <c r="G59" s="8"/>
      <c r="H59" s="8"/>
      <c r="I59" s="8"/>
      <c r="J59" s="8"/>
      <c r="K59" s="8"/>
    </row>
    <row r="60" spans="1:11" x14ac:dyDescent="0.2">
      <c r="A60" s="8"/>
      <c r="B60" s="8"/>
      <c r="C60" s="110"/>
      <c r="D60" s="111"/>
      <c r="E60" s="111"/>
      <c r="F60" s="203"/>
      <c r="G60" s="8"/>
      <c r="H60" s="8"/>
      <c r="I60" s="8"/>
      <c r="J60" s="8"/>
      <c r="K60" s="8"/>
    </row>
    <row r="61" spans="1:11" x14ac:dyDescent="0.2">
      <c r="A61" s="8"/>
      <c r="B61" s="8"/>
      <c r="C61" s="110"/>
      <c r="D61" s="111"/>
      <c r="E61" s="111"/>
      <c r="F61" s="203"/>
      <c r="G61" s="8"/>
      <c r="H61" s="8"/>
      <c r="I61" s="8"/>
      <c r="J61" s="8"/>
      <c r="K61" s="8"/>
    </row>
    <row r="62" spans="1:11" x14ac:dyDescent="0.2">
      <c r="A62" s="8"/>
      <c r="B62" s="8"/>
      <c r="C62" s="110"/>
      <c r="D62" s="111"/>
      <c r="E62" s="111"/>
      <c r="F62" s="203"/>
      <c r="G62" s="8"/>
      <c r="H62" s="8"/>
      <c r="I62" s="8"/>
      <c r="J62" s="8"/>
      <c r="K62" s="8"/>
    </row>
    <row r="63" spans="1:11" x14ac:dyDescent="0.2">
      <c r="A63" s="8"/>
      <c r="B63" s="8"/>
      <c r="C63" s="110"/>
      <c r="D63" s="111"/>
      <c r="E63" s="111"/>
      <c r="F63" s="203"/>
      <c r="G63" s="8"/>
      <c r="H63" s="8"/>
      <c r="I63" s="8"/>
      <c r="J63" s="8"/>
      <c r="K63" s="8"/>
    </row>
    <row r="64" spans="1:11" x14ac:dyDescent="0.2">
      <c r="A64" s="8"/>
      <c r="B64" s="8"/>
      <c r="C64" s="110"/>
      <c r="D64" s="111"/>
      <c r="E64" s="111"/>
      <c r="F64" s="203"/>
      <c r="G64" s="8"/>
      <c r="H64" s="8"/>
      <c r="I64" s="8"/>
      <c r="J64" s="8"/>
      <c r="K64" s="8"/>
    </row>
    <row r="65" spans="1:11" x14ac:dyDescent="0.2">
      <c r="A65" s="8"/>
      <c r="B65" s="8"/>
      <c r="C65" s="110"/>
      <c r="D65" s="111"/>
      <c r="E65" s="111"/>
      <c r="F65" s="203"/>
      <c r="G65" s="8"/>
      <c r="H65" s="8"/>
      <c r="I65" s="8"/>
      <c r="J65" s="8"/>
      <c r="K65" s="8"/>
    </row>
    <row r="66" spans="1:11" x14ac:dyDescent="0.2">
      <c r="A66" s="8"/>
      <c r="B66" s="8"/>
      <c r="C66" s="110"/>
      <c r="D66" s="111"/>
      <c r="E66" s="111"/>
      <c r="F66" s="203"/>
      <c r="G66" s="8"/>
      <c r="H66" s="8"/>
      <c r="I66" s="8"/>
      <c r="J66" s="8"/>
      <c r="K66" s="8"/>
    </row>
    <row r="67" spans="1:11" x14ac:dyDescent="0.2">
      <c r="A67" s="8"/>
      <c r="B67" s="8"/>
      <c r="C67" s="110"/>
      <c r="D67" s="111"/>
      <c r="E67" s="111"/>
      <c r="F67" s="203"/>
      <c r="G67" s="8"/>
      <c r="H67" s="8"/>
      <c r="I67" s="8"/>
      <c r="J67" s="8"/>
      <c r="K67" s="8"/>
    </row>
    <row r="68" spans="1:11" x14ac:dyDescent="0.2">
      <c r="A68" s="8"/>
      <c r="B68" s="8"/>
      <c r="C68" s="110"/>
      <c r="D68" s="111"/>
      <c r="E68" s="111"/>
      <c r="F68" s="203"/>
      <c r="G68" s="8"/>
      <c r="H68" s="8"/>
      <c r="I68" s="8"/>
      <c r="J68" s="8"/>
      <c r="K68" s="8"/>
    </row>
    <row r="69" spans="1:11" x14ac:dyDescent="0.2">
      <c r="A69" s="8"/>
      <c r="B69" s="8"/>
      <c r="C69" s="110"/>
      <c r="D69" s="111"/>
      <c r="E69" s="111"/>
      <c r="F69" s="203"/>
      <c r="G69" s="8"/>
      <c r="H69" s="8"/>
      <c r="I69" s="8"/>
      <c r="J69" s="8"/>
      <c r="K69" s="8"/>
    </row>
    <row r="70" spans="1:11" x14ac:dyDescent="0.2">
      <c r="A70" s="8"/>
      <c r="B70" s="8"/>
      <c r="C70" s="110"/>
      <c r="D70" s="111"/>
      <c r="E70" s="111"/>
      <c r="F70" s="203"/>
      <c r="G70" s="8"/>
      <c r="H70" s="8"/>
      <c r="I70" s="8"/>
      <c r="J70" s="8"/>
      <c r="K70" s="8"/>
    </row>
    <row r="71" spans="1:11" x14ac:dyDescent="0.2">
      <c r="A71" s="8"/>
      <c r="B71" s="8"/>
      <c r="C71" s="110"/>
      <c r="D71" s="111"/>
      <c r="E71" s="111"/>
      <c r="F71" s="203"/>
      <c r="G71" s="8"/>
      <c r="H71" s="8"/>
      <c r="I71" s="8"/>
      <c r="J71" s="8"/>
      <c r="K71" s="8"/>
    </row>
    <row r="72" spans="1:11" x14ac:dyDescent="0.2">
      <c r="A72" s="8"/>
      <c r="B72" s="8"/>
      <c r="C72" s="110"/>
      <c r="D72" s="111"/>
      <c r="E72" s="111"/>
      <c r="F72" s="203"/>
      <c r="G72" s="8"/>
      <c r="H72" s="8"/>
      <c r="I72" s="8"/>
      <c r="J72" s="8"/>
      <c r="K72" s="8"/>
    </row>
    <row r="73" spans="1:11" x14ac:dyDescent="0.2">
      <c r="A73" s="8"/>
      <c r="B73" s="8"/>
      <c r="C73" s="110"/>
      <c r="D73" s="111"/>
      <c r="E73" s="111"/>
      <c r="F73" s="203"/>
      <c r="G73" s="8"/>
      <c r="H73" s="8"/>
      <c r="I73" s="8"/>
      <c r="J73" s="8"/>
      <c r="K73" s="8"/>
    </row>
    <row r="74" spans="1:11" x14ac:dyDescent="0.2">
      <c r="A74" s="8"/>
      <c r="B74" s="8"/>
      <c r="C74" s="110"/>
      <c r="D74" s="111"/>
      <c r="E74" s="111"/>
      <c r="F74" s="203"/>
      <c r="G74" s="8"/>
      <c r="H74" s="8"/>
      <c r="I74" s="8"/>
      <c r="J74" s="8"/>
      <c r="K74" s="8"/>
    </row>
    <row r="75" spans="1:11" x14ac:dyDescent="0.2">
      <c r="A75" s="8"/>
      <c r="B75" s="8"/>
      <c r="C75" s="110"/>
      <c r="D75" s="111"/>
      <c r="E75" s="111"/>
      <c r="F75" s="203"/>
      <c r="G75" s="8"/>
      <c r="H75" s="8"/>
      <c r="I75" s="8"/>
      <c r="J75" s="8"/>
      <c r="K75" s="8"/>
    </row>
  </sheetData>
  <sortState ref="B9:H33">
    <sortCondition ref="H33"/>
  </sortState>
  <mergeCells count="7">
    <mergeCell ref="B8:C8"/>
    <mergeCell ref="A1:J1"/>
    <mergeCell ref="A2:J2"/>
    <mergeCell ref="F4:K4"/>
    <mergeCell ref="A4:B4"/>
    <mergeCell ref="A5:B5"/>
    <mergeCell ref="A3:J3"/>
  </mergeCells>
  <phoneticPr fontId="1" type="noConversion"/>
  <printOptions horizontalCentered="1"/>
  <pageMargins left="0" right="0" top="0.39370078740157483" bottom="0.19685039370078741" header="0.27559055118110237" footer="0.19685039370078741"/>
  <pageSetup paperSize="9" scale="93" fitToHeight="1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AG36"/>
  <sheetViews>
    <sheetView view="pageBreakPreview" topLeftCell="A7" zoomScaleNormal="90" zoomScaleSheetLayoutView="100" workbookViewId="0">
      <selection activeCell="M33" sqref="M33"/>
    </sheetView>
  </sheetViews>
  <sheetFormatPr defaultColWidth="8.28515625" defaultRowHeight="12.75" outlineLevelCol="1" x14ac:dyDescent="0.2"/>
  <cols>
    <col min="1" max="1" width="6.140625" style="59" customWidth="1"/>
    <col min="2" max="2" width="25.140625" style="54" customWidth="1"/>
    <col min="3" max="3" width="5.5703125" style="54" customWidth="1"/>
    <col min="4" max="4" width="9.28515625" style="58" bestFit="1" customWidth="1"/>
    <col min="5" max="5" width="7.42578125" style="58" customWidth="1"/>
    <col min="6" max="6" width="19" style="58" customWidth="1"/>
    <col min="7" max="7" width="8.28515625" style="58" hidden="1" customWidth="1"/>
    <col min="8" max="8" width="17" style="58" customWidth="1"/>
    <col min="9" max="9" width="8.28515625" style="114" customWidth="1"/>
    <col min="10" max="10" width="8" style="54" customWidth="1"/>
    <col min="11" max="11" width="5.85546875" style="54" customWidth="1"/>
    <col min="12" max="12" width="7" style="54" customWidth="1"/>
    <col min="13" max="13" width="30.85546875" style="54" customWidth="1"/>
    <col min="14" max="14" width="8.28515625" style="54" customWidth="1" outlineLevel="1"/>
    <col min="15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</row>
    <row r="4" spans="1:33" ht="24.75" customHeight="1" x14ac:dyDescent="0.2">
      <c r="A4" s="432" t="str">
        <f>Name_4</f>
        <v>ЛИЧНО-КОМАНДНЫЙ ЧЕМПИОНАТ РЕСПУБЛИКИ ТАТАРСТАН ПО ЛЕГКОЙ АТЛЕТИКЕ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</row>
    <row r="5" spans="1:33" ht="9" customHeight="1" x14ac:dyDescent="0.2">
      <c r="A5" s="308"/>
      <c r="B5" s="308"/>
      <c r="C5" s="308"/>
      <c r="D5" s="308"/>
      <c r="E5" s="308"/>
      <c r="F5" s="308"/>
      <c r="G5" s="308"/>
      <c r="H5" s="308"/>
      <c r="I5" s="236"/>
      <c r="J5" s="308"/>
      <c r="K5" s="308"/>
      <c r="L5" s="308"/>
      <c r="M5" s="308"/>
    </row>
    <row r="6" spans="1:33" ht="15.75" x14ac:dyDescent="0.25">
      <c r="A6" s="450" t="s">
        <v>8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AG6" s="59" t="s">
        <v>408</v>
      </c>
    </row>
    <row r="7" spans="1:33" x14ac:dyDescent="0.2">
      <c r="A7" s="451" t="s">
        <v>43</v>
      </c>
      <c r="B7" s="451"/>
      <c r="C7" s="312"/>
      <c r="E7" s="59"/>
      <c r="F7" s="116"/>
      <c r="G7" s="452"/>
      <c r="H7" s="452"/>
      <c r="M7" s="117" t="s">
        <v>63</v>
      </c>
    </row>
    <row r="8" spans="1:33" ht="12.75" customHeight="1" x14ac:dyDescent="0.2">
      <c r="A8" s="118" t="s">
        <v>63</v>
      </c>
      <c r="E8" s="59"/>
      <c r="F8" s="148" t="s">
        <v>106</v>
      </c>
      <c r="H8" s="62" t="str">
        <f>d_2</f>
        <v>07 ИЮЛЯ 2017г.</v>
      </c>
      <c r="J8" s="120"/>
      <c r="K8" s="120"/>
      <c r="L8" s="214"/>
      <c r="M8" s="117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153</v>
      </c>
      <c r="D9" s="123" t="s">
        <v>9</v>
      </c>
      <c r="E9" s="123" t="s">
        <v>2</v>
      </c>
      <c r="F9" s="123" t="s">
        <v>65</v>
      </c>
      <c r="G9" s="124" t="s">
        <v>54</v>
      </c>
      <c r="H9" s="123" t="s">
        <v>66</v>
      </c>
      <c r="I9" s="332" t="s">
        <v>270</v>
      </c>
      <c r="J9" s="123" t="s">
        <v>5</v>
      </c>
      <c r="K9" s="123" t="s">
        <v>124</v>
      </c>
      <c r="L9" s="123" t="s">
        <v>6</v>
      </c>
      <c r="M9" s="126" t="s">
        <v>7</v>
      </c>
    </row>
    <row r="10" spans="1:33" ht="15" customHeight="1" x14ac:dyDescent="0.2">
      <c r="A10" s="127"/>
      <c r="B10" s="438" t="str">
        <f>Name_8</f>
        <v>МУЖЧИНЫ 2001г.р. и старше</v>
      </c>
      <c r="C10" s="438"/>
      <c r="D10" s="438"/>
      <c r="E10" s="128"/>
      <c r="F10" s="128"/>
      <c r="G10" s="129"/>
      <c r="H10" s="128"/>
      <c r="I10" s="130"/>
      <c r="J10" s="128"/>
      <c r="K10" s="67"/>
      <c r="L10" s="67"/>
      <c r="M10" s="131"/>
    </row>
    <row r="11" spans="1:33" ht="17.100000000000001" customHeight="1" x14ac:dyDescent="0.2">
      <c r="A11" s="132">
        <v>1</v>
      </c>
      <c r="B11" s="292" t="str">
        <f>VLOOKUP($N11,УЧАСТНИКИ!$A$1:$K$716,3,FALSE)</f>
        <v>ЗАРИПОВ РАВИЛЬ</v>
      </c>
      <c r="C11" s="135">
        <f>N11</f>
        <v>35</v>
      </c>
      <c r="D11" s="135">
        <f>VLOOKUP($N11,УЧАСТНИКИ!$A$1:$K$716,4,FALSE)</f>
        <v>1997</v>
      </c>
      <c r="E11" s="135" t="str">
        <f>VLOOKUP($N11,УЧАСТНИКИ!$A$1:$K$716,8,FALSE)</f>
        <v>КМС</v>
      </c>
      <c r="F11" s="235" t="str">
        <f>VLOOKUP($N11,УЧАСТНИКИ!$A$1:$K$716,5,FALSE)</f>
        <v>НАБ.ЧЕЛНЫ</v>
      </c>
      <c r="G11" s="235" t="e">
        <f>VLOOKUP($N11,УЧАСТНИКИ!#REF!,7,FALSE)</f>
        <v>#REF!</v>
      </c>
      <c r="H11" s="235" t="str">
        <f>VLOOKUP($N11,УЧАСТНИКИ!$A$1:$K$716,11,FALSE)</f>
        <v>ЯР ЧАЛЛЫ</v>
      </c>
      <c r="I11" s="180" t="s">
        <v>701</v>
      </c>
      <c r="J11" s="137" t="s">
        <v>68</v>
      </c>
      <c r="K11" s="411" t="str">
        <f>VLOOKUP($N11,УЧАСТНИКИ!$A$1:$K$716,9,FALSE)</f>
        <v>Л</v>
      </c>
      <c r="L11" s="137"/>
      <c r="M11" s="300" t="str">
        <f>VLOOKUP($N11,УЧАСТНИКИ!$A$1:$K$716,10,FALSE)</f>
        <v>ПЕРМИТИНЫ КВ ВА</v>
      </c>
      <c r="N11" s="192">
        <v>35</v>
      </c>
    </row>
    <row r="12" spans="1:33" ht="17.100000000000001" customHeight="1" x14ac:dyDescent="0.2">
      <c r="A12" s="132">
        <v>2</v>
      </c>
      <c r="B12" s="292" t="str">
        <f>VLOOKUP($N12,УЧАСТНИКИ!$A$1:$K$716,3,FALSE)</f>
        <v>ТАХАУОВ АЗАТ</v>
      </c>
      <c r="C12" s="135">
        <f>N12</f>
        <v>3874</v>
      </c>
      <c r="D12" s="135">
        <f>VLOOKUP($N12,УЧАСТНИКИ!$A$1:$K$716,4,FALSE)</f>
        <v>1996</v>
      </c>
      <c r="E12" s="135" t="str">
        <f>VLOOKUP($N12,УЧАСТНИКИ!$A$1:$K$716,8,FALSE)</f>
        <v>КМС</v>
      </c>
      <c r="F12" s="235" t="str">
        <f>VLOOKUP($N12,УЧАСТНИКИ!$A$1:$K$716,5,FALSE)</f>
        <v>НАБ.ЧЕЛНЫ</v>
      </c>
      <c r="G12" s="235" t="e">
        <f>VLOOKUP($N12,УЧАСТНИКИ!#REF!,7,FALSE)</f>
        <v>#REF!</v>
      </c>
      <c r="H12" s="235" t="str">
        <f>VLOOKUP($N12,УЧАСТНИКИ!$A$1:$K$716,11,FALSE)</f>
        <v>ЯР ЧАЛЛЫ</v>
      </c>
      <c r="I12" s="180" t="s">
        <v>700</v>
      </c>
      <c r="J12" s="137" t="s">
        <v>68</v>
      </c>
      <c r="K12" s="411" t="str">
        <f>VLOOKUP($N12,УЧАСТНИКИ!$A$1:$K$716,9,FALSE)</f>
        <v>Л</v>
      </c>
      <c r="L12" s="137"/>
      <c r="M12" s="300" t="str">
        <f>VLOOKUP($N12,УЧАСТНИКИ!$A$1:$K$716,10,FALSE)</f>
        <v>ПЕТРОВЫ ТН ВМ</v>
      </c>
      <c r="N12" s="192">
        <v>3874</v>
      </c>
    </row>
    <row r="13" spans="1:33" ht="17.100000000000001" customHeight="1" x14ac:dyDescent="0.2">
      <c r="A13" s="132">
        <v>3</v>
      </c>
      <c r="B13" s="292" t="str">
        <f>VLOOKUP($N13,УЧАСТНИКИ!$A$1:$K$716,3,FALSE)</f>
        <v>ИМАНГУЛОВ РУСЛАН</v>
      </c>
      <c r="C13" s="135">
        <f>N13</f>
        <v>3825</v>
      </c>
      <c r="D13" s="135">
        <f>VLOOKUP($N13,УЧАСТНИКИ!$A$1:$K$716,4,FALSE)</f>
        <v>1989</v>
      </c>
      <c r="E13" s="135" t="str">
        <f>VLOOKUP($N13,УЧАСТНИКИ!$A$1:$K$716,8,FALSE)</f>
        <v>КМС</v>
      </c>
      <c r="F13" s="235" t="str">
        <f>VLOOKUP($N13,УЧАСТНИКИ!$A$1:$K$716,5,FALSE)</f>
        <v>КАЗАНЬ</v>
      </c>
      <c r="G13" s="235" t="e">
        <f>VLOOKUP($N13,УЧАСТНИКИ!#REF!,7,FALSE)</f>
        <v>#REF!</v>
      </c>
      <c r="H13" s="235" t="str">
        <f>VLOOKUP($N13,УЧАСТНИКИ!$A$1:$K$716,11,FALSE)</f>
        <v>СТРЕЛА</v>
      </c>
      <c r="I13" s="180" t="s">
        <v>697</v>
      </c>
      <c r="J13" s="137">
        <v>1</v>
      </c>
      <c r="K13" s="411">
        <f>VLOOKUP($N13,УЧАСТНИКИ!$A$1:$K$716,9,FALSE)</f>
        <v>1</v>
      </c>
      <c r="L13" s="137">
        <v>20</v>
      </c>
      <c r="M13" s="300" t="str">
        <f>VLOOKUP($N13,УЧАСТНИКИ!$A$1:$K$716,10,FALSE)</f>
        <v>ПАВЛОВ ИЛ</v>
      </c>
      <c r="N13" s="192">
        <v>3825</v>
      </c>
    </row>
    <row r="14" spans="1:33" ht="17.100000000000001" customHeight="1" x14ac:dyDescent="0.2">
      <c r="A14" s="132">
        <v>4</v>
      </c>
      <c r="B14" s="292" t="str">
        <f>VLOOKUP($N14,УЧАСТНИКИ!$A$1:$K$716,3,FALSE)</f>
        <v>АНТОНОВ МАКСИМ</v>
      </c>
      <c r="C14" s="135">
        <f>N14</f>
        <v>70</v>
      </c>
      <c r="D14" s="135">
        <f>VLOOKUP($N14,УЧАСТНИКИ!$A$1:$K$716,4,FALSE)</f>
        <v>1993</v>
      </c>
      <c r="E14" s="135">
        <f>VLOOKUP($N14,УЧАСТНИКИ!$A$1:$K$716,8,FALSE)</f>
        <v>1</v>
      </c>
      <c r="F14" s="235" t="str">
        <f>VLOOKUP($N14,УЧАСТНИКИ!$A$1:$K$716,5,FALSE)</f>
        <v>КАЗАНЬ</v>
      </c>
      <c r="G14" s="235" t="e">
        <f>VLOOKUP($N14,УЧАСТНИКИ!#REF!,7,FALSE)</f>
        <v>#REF!</v>
      </c>
      <c r="H14" s="235" t="str">
        <f>VLOOKUP($N14,УЧАСТНИКИ!$A$1:$K$716,11,FALSE)</f>
        <v>ДЮСШ ОЛИМП</v>
      </c>
      <c r="I14" s="180" t="s">
        <v>702</v>
      </c>
      <c r="J14" s="137">
        <v>1</v>
      </c>
      <c r="K14" s="411" t="str">
        <f>VLOOKUP($N14,УЧАСТНИКИ!$A$1:$K$716,9,FALSE)</f>
        <v>Л</v>
      </c>
      <c r="L14" s="137"/>
      <c r="M14" s="300" t="str">
        <f>VLOOKUP($N14,УЧАСТНИКИ!$A$1:$K$716,10,FALSE)</f>
        <v>ПЕТРОВ АВ</v>
      </c>
      <c r="N14" s="192">
        <v>70</v>
      </c>
    </row>
    <row r="15" spans="1:33" ht="17.100000000000001" customHeight="1" x14ac:dyDescent="0.2">
      <c r="A15" s="132">
        <v>5</v>
      </c>
      <c r="B15" s="292" t="str">
        <f>VLOOKUP($N15,УЧАСТНИКИ!$A$1:$K$716,3,FALSE)</f>
        <v>ДЕГТЯРЕВ КОНСТАНТИН</v>
      </c>
      <c r="C15" s="135">
        <f>N15</f>
        <v>18</v>
      </c>
      <c r="D15" s="135">
        <f>VLOOKUP($N15,УЧАСТНИКИ!$A$1:$K$716,4,FALSE)</f>
        <v>2000</v>
      </c>
      <c r="E15" s="135">
        <f>VLOOKUP($N15,УЧАСТНИКИ!$A$1:$K$716,8,FALSE)</f>
        <v>1</v>
      </c>
      <c r="F15" s="235" t="str">
        <f>VLOOKUP($N15,УЧАСТНИКИ!$A$1:$K$716,5,FALSE)</f>
        <v>БАВЛЫ</v>
      </c>
      <c r="G15" s="235" t="e">
        <f>VLOOKUP($N15,УЧАСТНИКИ!#REF!,7,FALSE)</f>
        <v>#REF!</v>
      </c>
      <c r="H15" s="235" t="str">
        <f>VLOOKUP($N15,УЧАСТНИКИ!$A$1:$K$716,11,FALSE)</f>
        <v>ДЮСШ №1</v>
      </c>
      <c r="I15" s="180" t="s">
        <v>696</v>
      </c>
      <c r="J15" s="137">
        <v>1</v>
      </c>
      <c r="K15" s="411">
        <f>VLOOKUP($N15,УЧАСТНИКИ!$A$1:$K$716,9,FALSE)</f>
        <v>2</v>
      </c>
      <c r="L15" s="137">
        <v>17</v>
      </c>
      <c r="M15" s="300" t="str">
        <f>VLOOKUP($N15,УЧАСТНИКИ!$A$1:$K$716,10,FALSE)</f>
        <v>ТУХБАТУЛЛИНЫ ФФ ЭР</v>
      </c>
      <c r="N15" s="192">
        <v>18</v>
      </c>
    </row>
    <row r="16" spans="1:33" ht="17.100000000000001" customHeight="1" x14ac:dyDescent="0.2">
      <c r="A16" s="132">
        <v>6</v>
      </c>
      <c r="B16" s="292" t="str">
        <f>VLOOKUP($N16,УЧАСТНИКИ!$A$1:$K$716,3,FALSE)</f>
        <v>ДЕГТЯРЕВ ИВАН</v>
      </c>
      <c r="C16" s="135">
        <f>N16</f>
        <v>3854</v>
      </c>
      <c r="D16" s="135">
        <f>VLOOKUP($N16,УЧАСТНИКИ!$A$1:$K$716,4,FALSE)</f>
        <v>1988</v>
      </c>
      <c r="E16" s="135" t="str">
        <f>VLOOKUP($N16,УЧАСТНИКИ!$A$1:$K$716,8,FALSE)</f>
        <v>КМС</v>
      </c>
      <c r="F16" s="235" t="str">
        <f>VLOOKUP($N16,УЧАСТНИКИ!$A$1:$K$716,5,FALSE)</f>
        <v>КАЗАНЬ</v>
      </c>
      <c r="G16" s="235" t="e">
        <f>VLOOKUP($N16,УЧАСТНИКИ!#REF!,7,FALSE)</f>
        <v>#REF!</v>
      </c>
      <c r="H16" s="235" t="str">
        <f>VLOOKUP($N16,УЧАСТНИКИ!$A$1:$K$716,11,FALSE)</f>
        <v>КДЮСШ АВИАТОР</v>
      </c>
      <c r="I16" s="180" t="s">
        <v>698</v>
      </c>
      <c r="J16" s="137">
        <v>1</v>
      </c>
      <c r="K16" s="411" t="str">
        <f>VLOOKUP($N16,УЧАСТНИКИ!$A$1:$K$716,9,FALSE)</f>
        <v>Л</v>
      </c>
      <c r="L16" s="137"/>
      <c r="M16" s="543" t="str">
        <f>VLOOKUP($N16,УЧАСТНИКИ!$A$1:$K$716,10,FALSE)</f>
        <v>БОРОДОВИЦЫН СН, ХИСАМОВ ИН, ТУХБАТУЛЛИН Ф</v>
      </c>
      <c r="N16" s="192">
        <v>3854</v>
      </c>
    </row>
    <row r="17" spans="1:14" ht="17.100000000000001" customHeight="1" x14ac:dyDescent="0.2">
      <c r="A17" s="132">
        <v>7</v>
      </c>
      <c r="B17" s="292" t="str">
        <f>VLOOKUP($N17,УЧАСТНИКИ!$A$1:$K$716,3,FALSE)</f>
        <v>ХУСАЕНОВ ФАЗЫЛ</v>
      </c>
      <c r="C17" s="135">
        <f>N17</f>
        <v>3827</v>
      </c>
      <c r="D17" s="135">
        <f>VLOOKUP($N17,УЧАСТНИКИ!$A$1:$K$716,4,FALSE)</f>
        <v>2000</v>
      </c>
      <c r="E17" s="135">
        <f>VLOOKUP($N17,УЧАСТНИКИ!$A$1:$K$716,8,FALSE)</f>
        <v>1</v>
      </c>
      <c r="F17" s="235" t="str">
        <f>VLOOKUP($N17,УЧАСТНИКИ!$A$1:$K$716,5,FALSE)</f>
        <v>КАЗАНЬ</v>
      </c>
      <c r="G17" s="235" t="e">
        <f>VLOOKUP($N17,УЧАСТНИКИ!#REF!,7,FALSE)</f>
        <v>#REF!</v>
      </c>
      <c r="H17" s="235" t="str">
        <f>VLOOKUP($N17,УЧАСТНИКИ!$A$1:$K$716,11,FALSE)</f>
        <v>СТРЕЛА</v>
      </c>
      <c r="I17" s="180" t="s">
        <v>694</v>
      </c>
      <c r="J17" s="137">
        <v>1</v>
      </c>
      <c r="K17" s="411">
        <f>VLOOKUP($N17,УЧАСТНИКИ!$A$1:$K$716,9,FALSE)</f>
        <v>1</v>
      </c>
      <c r="L17" s="137">
        <v>15</v>
      </c>
      <c r="M17" s="300" t="str">
        <f>VLOOKUP($N17,УЧАСТНИКИ!$A$1:$K$716,10,FALSE)</f>
        <v>ПАВЛОВ ВЛ</v>
      </c>
      <c r="N17" s="192">
        <v>3827</v>
      </c>
    </row>
    <row r="18" spans="1:14" ht="17.100000000000001" customHeight="1" x14ac:dyDescent="0.2">
      <c r="A18" s="132">
        <v>8</v>
      </c>
      <c r="B18" s="292" t="str">
        <f>VLOOKUP($N18,УЧАСТНИКИ!$A$1:$K$716,3,FALSE)</f>
        <v>ТУХБАТУЛЛИН ФАНИЛЬ</v>
      </c>
      <c r="C18" s="135">
        <f>N18</f>
        <v>14</v>
      </c>
      <c r="D18" s="135">
        <f>VLOOKUP($N18,УЧАСТНИКИ!$A$1:$K$716,4,FALSE)</f>
        <v>1974</v>
      </c>
      <c r="E18" s="135" t="str">
        <f>VLOOKUP($N18,УЧАСТНИКИ!$A$1:$K$716,8,FALSE)</f>
        <v>КМС</v>
      </c>
      <c r="F18" s="235" t="str">
        <f>VLOOKUP($N18,УЧАСТНИКИ!$A$1:$K$716,5,FALSE)</f>
        <v>БАВЛЫ</v>
      </c>
      <c r="G18" s="235" t="e">
        <f>VLOOKUP($N18,УЧАСТНИКИ!#REF!,7,FALSE)</f>
        <v>#REF!</v>
      </c>
      <c r="H18" s="235" t="str">
        <f>VLOOKUP($N18,УЧАСТНИКИ!$A$1:$K$716,11,FALSE)</f>
        <v>ДЮСШ №1</v>
      </c>
      <c r="I18" s="180" t="s">
        <v>692</v>
      </c>
      <c r="J18" s="137">
        <v>2</v>
      </c>
      <c r="K18" s="411">
        <f>VLOOKUP($N18,УЧАСТНИКИ!$A$1:$K$716,9,FALSE)</f>
        <v>2</v>
      </c>
      <c r="L18" s="137">
        <v>14</v>
      </c>
      <c r="M18" s="300" t="str">
        <f>VLOOKUP($N18,УЧАСТНИКИ!$A$1:$K$716,10,FALSE)</f>
        <v>ФАХРИЕВ ММ</v>
      </c>
      <c r="N18" s="192">
        <v>14</v>
      </c>
    </row>
    <row r="19" spans="1:14" ht="17.100000000000001" customHeight="1" x14ac:dyDescent="0.2">
      <c r="A19" s="132">
        <v>9</v>
      </c>
      <c r="B19" s="292" t="str">
        <f>VLOOKUP($N19,УЧАСТНИКИ!$A$1:$K$716,3,FALSE)</f>
        <v>ЕРМАКОВ ДАНИЛ</v>
      </c>
      <c r="C19" s="135">
        <f>N19</f>
        <v>3828</v>
      </c>
      <c r="D19" s="135">
        <f>VLOOKUP($N19,УЧАСТНИКИ!$A$1:$K$716,4,FALSE)</f>
        <v>2000</v>
      </c>
      <c r="E19" s="135" t="str">
        <f>VLOOKUP($N19,УЧАСТНИКИ!$A$1:$K$716,8,FALSE)</f>
        <v>КМС</v>
      </c>
      <c r="F19" s="235" t="str">
        <f>VLOOKUP($N19,УЧАСТНИКИ!$A$1:$K$716,5,FALSE)</f>
        <v>КАЗАНЬ</v>
      </c>
      <c r="G19" s="235" t="e">
        <f>VLOOKUP($N19,УЧАСТНИКИ!#REF!,7,FALSE)</f>
        <v>#REF!</v>
      </c>
      <c r="H19" s="235" t="str">
        <f>VLOOKUP($N19,УЧАСТНИКИ!$A$1:$K$716,11,FALSE)</f>
        <v>УОР</v>
      </c>
      <c r="I19" s="180" t="s">
        <v>695</v>
      </c>
      <c r="J19" s="137">
        <v>2</v>
      </c>
      <c r="K19" s="411">
        <f>VLOOKUP($N19,УЧАСТНИКИ!$A$1:$K$716,9,FALSE)</f>
        <v>1</v>
      </c>
      <c r="L19" s="137">
        <v>13</v>
      </c>
      <c r="M19" s="300" t="str">
        <f>VLOOKUP($N19,УЧАСТНИКИ!$A$1:$K$716,10,FALSE)</f>
        <v>ИЛЬИН ВГ, КУЧЕРГИНА НВ</v>
      </c>
      <c r="N19" s="192">
        <v>3828</v>
      </c>
    </row>
    <row r="20" spans="1:14" ht="17.100000000000001" customHeight="1" x14ac:dyDescent="0.2">
      <c r="A20" s="132">
        <v>10</v>
      </c>
      <c r="B20" s="292" t="str">
        <f>VLOOKUP($N20,УЧАСТНИКИ!$A$1:$K$716,3,FALSE)</f>
        <v>ШАГИЕВ ДИНАР</v>
      </c>
      <c r="C20" s="135">
        <f>N20</f>
        <v>3732</v>
      </c>
      <c r="D20" s="135">
        <f>VLOOKUP($N20,УЧАСТНИКИ!$A$1:$K$716,4,FALSE)</f>
        <v>1999</v>
      </c>
      <c r="E20" s="135">
        <f>VLOOKUP($N20,УЧАСТНИКИ!$A$1:$K$716,8,FALSE)</f>
        <v>2</v>
      </c>
      <c r="F20" s="235" t="str">
        <f>VLOOKUP($N20,УЧАСТНИКИ!$A$1:$K$716,5,FALSE)</f>
        <v>КАЗАНЬ</v>
      </c>
      <c r="G20" s="235" t="e">
        <f>VLOOKUP($N20,УЧАСТНИКИ!#REF!,7,FALSE)</f>
        <v>#REF!</v>
      </c>
      <c r="H20" s="235" t="str">
        <f>VLOOKUP($N20,УЧАСТНИКИ!$A$1:$K$716,11,FALSE)</f>
        <v>СДЮСШОР ЛА</v>
      </c>
      <c r="I20" s="180" t="s">
        <v>682</v>
      </c>
      <c r="J20" s="137">
        <v>2</v>
      </c>
      <c r="K20" s="411" t="str">
        <f>VLOOKUP($N20,УЧАСТНИКИ!$A$1:$K$716,9,FALSE)</f>
        <v>Л</v>
      </c>
      <c r="L20" s="137"/>
      <c r="M20" s="300" t="str">
        <f>VLOOKUP($N20,УЧАСТНИКИ!$A$1:$K$716,10,FALSE)</f>
        <v>ФАЙЗУЛЛИНА ГП</v>
      </c>
      <c r="N20" s="192">
        <v>3732</v>
      </c>
    </row>
    <row r="21" spans="1:14" ht="17.100000000000001" customHeight="1" x14ac:dyDescent="0.2">
      <c r="A21" s="132">
        <v>11</v>
      </c>
      <c r="B21" s="292" t="str">
        <f>VLOOKUP($N21,УЧАСТНИКИ!$A$1:$K$716,3,FALSE)</f>
        <v>ГАФУРОВ АКМАЛЬ</v>
      </c>
      <c r="C21" s="135">
        <f>N21</f>
        <v>68</v>
      </c>
      <c r="D21" s="135">
        <f>VLOOKUP($N21,УЧАСТНИКИ!$A$1:$K$716,4,FALSE)</f>
        <v>1996</v>
      </c>
      <c r="E21" s="135">
        <f>VLOOKUP($N21,УЧАСТНИКИ!$A$1:$K$716,8,FALSE)</f>
        <v>2</v>
      </c>
      <c r="F21" s="235" t="str">
        <f>VLOOKUP($N21,УЧАСТНИКИ!$A$1:$K$716,5,FALSE)</f>
        <v>КАЗАНЬ</v>
      </c>
      <c r="G21" s="235" t="e">
        <f>VLOOKUP($N21,УЧАСТНИКИ!#REF!,7,FALSE)</f>
        <v>#REF!</v>
      </c>
      <c r="H21" s="235" t="str">
        <f>VLOOKUP($N21,УЧАСТНИКИ!$A$1:$K$716,11,FALSE)</f>
        <v>ДЮСШ ОЛИМП</v>
      </c>
      <c r="I21" s="180" t="s">
        <v>685</v>
      </c>
      <c r="J21" s="137">
        <v>2</v>
      </c>
      <c r="K21" s="411" t="str">
        <f>VLOOKUP($N21,УЧАСТНИКИ!$A$1:$K$716,9,FALSE)</f>
        <v>Л</v>
      </c>
      <c r="L21" s="137"/>
      <c r="M21" s="300" t="str">
        <f>VLOOKUP($N21,УЧАСТНИКИ!$A$1:$K$716,10,FALSE)</f>
        <v>ПЕТРОВ АВ</v>
      </c>
      <c r="N21" s="192">
        <v>68</v>
      </c>
    </row>
    <row r="22" spans="1:14" ht="17.100000000000001" customHeight="1" x14ac:dyDescent="0.2">
      <c r="A22" s="132">
        <v>12</v>
      </c>
      <c r="B22" s="292" t="str">
        <f>VLOOKUP($N22,УЧАСТНИКИ!$A$1:$K$716,3,FALSE)</f>
        <v>НЯТЮНОВ ЮЛИАН</v>
      </c>
      <c r="C22" s="135">
        <f>N22</f>
        <v>3801</v>
      </c>
      <c r="D22" s="135">
        <f>VLOOKUP($N22,УЧАСТНИКИ!$A$1:$K$716,4,FALSE)</f>
        <v>1998</v>
      </c>
      <c r="E22" s="135">
        <f>VLOOKUP($N22,УЧАСТНИКИ!$A$1:$K$716,8,FALSE)</f>
        <v>1</v>
      </c>
      <c r="F22" s="235" t="str">
        <f>VLOOKUP($N22,УЧАСТНИКИ!$A$1:$K$716,5,FALSE)</f>
        <v>КАЗАНЬ</v>
      </c>
      <c r="G22" s="235" t="e">
        <f>VLOOKUP($N22,УЧАСТНИКИ!#REF!,7,FALSE)</f>
        <v>#REF!</v>
      </c>
      <c r="H22" s="235" t="str">
        <f>VLOOKUP($N22,УЧАСТНИКИ!$A$1:$K$716,11,FALSE)</f>
        <v>СТРЕЛА</v>
      </c>
      <c r="I22" s="180" t="s">
        <v>693</v>
      </c>
      <c r="J22" s="137">
        <v>3</v>
      </c>
      <c r="K22" s="411" t="str">
        <f>VLOOKUP($N22,УЧАСТНИКИ!$A$1:$K$716,9,FALSE)</f>
        <v>Л</v>
      </c>
      <c r="L22" s="137"/>
      <c r="M22" s="300" t="str">
        <f>VLOOKUP($N22,УЧАСТНИКИ!$A$1:$K$716,10,FALSE)</f>
        <v>ПАВЛОВ ИЛ</v>
      </c>
      <c r="N22" s="192">
        <v>3801</v>
      </c>
    </row>
    <row r="23" spans="1:14" ht="17.100000000000001" customHeight="1" x14ac:dyDescent="0.2">
      <c r="A23" s="132">
        <v>13</v>
      </c>
      <c r="B23" s="292" t="str">
        <f>VLOOKUP($N23,УЧАСТНИКИ!$A$1:$K$716,3,FALSE)</f>
        <v>НИГМАТУЛЛИН БУЛАТ</v>
      </c>
      <c r="C23" s="135">
        <f>N23</f>
        <v>11</v>
      </c>
      <c r="D23" s="135">
        <f>VLOOKUP($N23,УЧАСТНИКИ!$A$1:$K$716,4,FALSE)</f>
        <v>1993</v>
      </c>
      <c r="E23" s="135">
        <f>VLOOKUP($N23,УЧАСТНИКИ!$A$1:$K$716,8,FALSE)</f>
        <v>2</v>
      </c>
      <c r="F23" s="235" t="str">
        <f>VLOOKUP($N23,УЧАСТНИКИ!$A$1:$K$716,5,FALSE)</f>
        <v>БАВЛЫ</v>
      </c>
      <c r="G23" s="235" t="e">
        <f>VLOOKUP($N23,УЧАСТНИКИ!#REF!,7,FALSE)</f>
        <v>#REF!</v>
      </c>
      <c r="H23" s="235" t="str">
        <f>VLOOKUP($N23,УЧАСТНИКИ!$A$1:$K$716,11,FALSE)</f>
        <v>ДЮСШ №2</v>
      </c>
      <c r="I23" s="180" t="s">
        <v>684</v>
      </c>
      <c r="J23" s="137">
        <v>3</v>
      </c>
      <c r="K23" s="411">
        <f>VLOOKUP($N23,УЧАСТНИКИ!$A$1:$K$716,9,FALSE)</f>
        <v>2</v>
      </c>
      <c r="L23" s="137">
        <v>0</v>
      </c>
      <c r="M23" s="300" t="str">
        <f>VLOOKUP($N23,УЧАСТНИКИ!$A$1:$K$716,10,FALSE)</f>
        <v>ТУХБАТУЛЛИНЫ ФФ ЭР</v>
      </c>
      <c r="N23" s="192">
        <v>11</v>
      </c>
    </row>
    <row r="24" spans="1:14" ht="17.100000000000001" customHeight="1" x14ac:dyDescent="0.2">
      <c r="A24" s="132">
        <v>14</v>
      </c>
      <c r="B24" s="292" t="str">
        <f>VLOOKUP($N24,УЧАСТНИКИ!$A$1:$K$716,3,FALSE)</f>
        <v>КОНСТАНТИНОВ ОЛЕГ</v>
      </c>
      <c r="C24" s="135">
        <f>N24</f>
        <v>3734</v>
      </c>
      <c r="D24" s="135">
        <f>VLOOKUP($N24,УЧАСТНИКИ!$A$1:$K$716,4,FALSE)</f>
        <v>2000</v>
      </c>
      <c r="E24" s="135">
        <f>VLOOKUP($N24,УЧАСТНИКИ!$A$1:$K$716,8,FALSE)</f>
        <v>2</v>
      </c>
      <c r="F24" s="235" t="str">
        <f>VLOOKUP($N24,УЧАСТНИКИ!$A$1:$K$716,5,FALSE)</f>
        <v>КАЗАНЬ</v>
      </c>
      <c r="G24" s="235" t="e">
        <f>VLOOKUP($N24,УЧАСТНИКИ!#REF!,7,FALSE)</f>
        <v>#REF!</v>
      </c>
      <c r="H24" s="235" t="str">
        <f>VLOOKUP($N24,УЧАСТНИКИ!$A$1:$K$716,11,FALSE)</f>
        <v>СДЮСШОР ЛА</v>
      </c>
      <c r="I24" s="180" t="s">
        <v>690</v>
      </c>
      <c r="J24" s="137">
        <v>3</v>
      </c>
      <c r="K24" s="411" t="str">
        <f>VLOOKUP($N24,УЧАСТНИКИ!$A$1:$K$716,9,FALSE)</f>
        <v>Л</v>
      </c>
      <c r="L24" s="137"/>
      <c r="M24" s="300" t="str">
        <f>VLOOKUP($N24,УЧАСТНИКИ!$A$1:$K$716,10,FALSE)</f>
        <v>ФАЙЗУЛЛИНА ГП</v>
      </c>
      <c r="N24" s="192">
        <v>3734</v>
      </c>
    </row>
    <row r="25" spans="1:14" ht="17.100000000000001" customHeight="1" x14ac:dyDescent="0.2">
      <c r="A25" s="132">
        <v>15</v>
      </c>
      <c r="B25" s="292" t="str">
        <f>VLOOKUP($N25,УЧАСТНИКИ!$A$1:$K$716,3,FALSE)</f>
        <v>МАХМУТШИН ИРЕК</v>
      </c>
      <c r="C25" s="135">
        <f>N25</f>
        <v>3571</v>
      </c>
      <c r="D25" s="135">
        <f>VLOOKUP($N25,УЧАСТНИКИ!$A$1:$K$716,4,FALSE)</f>
        <v>1960</v>
      </c>
      <c r="E25" s="135" t="str">
        <f>VLOOKUP($N25,УЧАСТНИКИ!$A$1:$K$716,8,FALSE)</f>
        <v>КМС</v>
      </c>
      <c r="F25" s="235" t="str">
        <f>VLOOKUP($N25,УЧАСТНИКИ!$A$1:$K$716,5,FALSE)</f>
        <v>КАЗАНЬ</v>
      </c>
      <c r="G25" s="235" t="e">
        <f>VLOOKUP($N25,УЧАСТНИКИ!#REF!,7,FALSE)</f>
        <v>#REF!</v>
      </c>
      <c r="H25" s="235" t="str">
        <f>VLOOKUP($N25,УЧАСТНИКИ!$A$1:$K$716,11,FALSE)</f>
        <v>-</v>
      </c>
      <c r="I25" s="180" t="s">
        <v>688</v>
      </c>
      <c r="J25" s="137" t="s">
        <v>155</v>
      </c>
      <c r="K25" s="411" t="str">
        <f>VLOOKUP($N25,УЧАСТНИКИ!$A$1:$K$716,9,FALSE)</f>
        <v>Л</v>
      </c>
      <c r="L25" s="137"/>
      <c r="M25" s="300" t="str">
        <f>VLOOKUP($N25,УЧАСТНИКИ!$A$1:$K$716,10,FALSE)</f>
        <v>-</v>
      </c>
      <c r="N25" s="192">
        <v>3571</v>
      </c>
    </row>
    <row r="26" spans="1:14" ht="17.100000000000001" customHeight="1" x14ac:dyDescent="0.2">
      <c r="A26" s="132"/>
      <c r="B26" s="292" t="str">
        <f>VLOOKUP($N26,УЧАСТНИКИ!$A$1:$K$716,3,FALSE)</f>
        <v>СИДОРОВ ОЛЕГ</v>
      </c>
      <c r="C26" s="135">
        <f>N26</f>
        <v>3567</v>
      </c>
      <c r="D26" s="135">
        <f>VLOOKUP($N26,УЧАСТНИКИ!$A$1:$K$716,4,FALSE)</f>
        <v>1990</v>
      </c>
      <c r="E26" s="135" t="str">
        <f>VLOOKUP($N26,УЧАСТНИКИ!$A$1:$K$716,8,FALSE)</f>
        <v>МС</v>
      </c>
      <c r="F26" s="235" t="str">
        <f>VLOOKUP($N26,УЧАСТНИКИ!$A$1:$K$716,5,FALSE)</f>
        <v>КАЗАНЬ</v>
      </c>
      <c r="G26" s="235" t="e">
        <f>VLOOKUP($N26,УЧАСТНИКИ!#REF!,7,FALSE)</f>
        <v>#REF!</v>
      </c>
      <c r="H26" s="235" t="str">
        <f>VLOOKUP($N26,УЧАСТНИКИ!$A$1:$K$716,11,FALSE)</f>
        <v>СДЮСШОР ЛА</v>
      </c>
      <c r="I26" s="180" t="s">
        <v>177</v>
      </c>
      <c r="J26" s="137"/>
      <c r="K26" s="411">
        <f>VLOOKUP($N26,УЧАСТНИКИ!$A$1:$K$716,9,FALSE)</f>
        <v>3</v>
      </c>
      <c r="L26" s="137">
        <v>0</v>
      </c>
      <c r="M26" s="300" t="str">
        <f>VLOOKUP($N26,УЧАСТНИКИ!$A$1:$K$716,10,FALSE)</f>
        <v>ИЛЬИН ВГ</v>
      </c>
      <c r="N26" s="192">
        <v>3567</v>
      </c>
    </row>
    <row r="27" spans="1:14" ht="17.100000000000001" customHeight="1" x14ac:dyDescent="0.2">
      <c r="A27" s="132"/>
      <c r="B27" s="292" t="str">
        <f>VLOOKUP($N27,УЧАСТНИКИ!$A$1:$K$716,3,FALSE)</f>
        <v>ЮМАНОВ СЕМЕН</v>
      </c>
      <c r="C27" s="135">
        <f>N27</f>
        <v>3823</v>
      </c>
      <c r="D27" s="135">
        <f>VLOOKUP($N27,УЧАСТНИКИ!$A$1:$K$716,4,FALSE)</f>
        <v>1998</v>
      </c>
      <c r="E27" s="135" t="str">
        <f>VLOOKUP($N27,УЧАСТНИКИ!$A$1:$K$716,8,FALSE)</f>
        <v>КМС</v>
      </c>
      <c r="F27" s="235" t="str">
        <f>VLOOKUP($N27,УЧАСТНИКИ!$A$1:$K$716,5,FALSE)</f>
        <v>КАЗАНЬ</v>
      </c>
      <c r="G27" s="235" t="e">
        <f>VLOOKUP($N27,УЧАСТНИКИ!#REF!,7,FALSE)</f>
        <v>#REF!</v>
      </c>
      <c r="H27" s="235" t="str">
        <f>VLOOKUP($N27,УЧАСТНИКИ!$A$1:$K$716,11,FALSE)</f>
        <v>ПГАФКСиТ</v>
      </c>
      <c r="I27" s="180" t="s">
        <v>177</v>
      </c>
      <c r="J27" s="137"/>
      <c r="K27" s="411">
        <f>VLOOKUP($N27,УЧАСТНИКИ!$A$1:$K$716,9,FALSE)</f>
        <v>1</v>
      </c>
      <c r="L27" s="137">
        <v>0</v>
      </c>
      <c r="M27" s="300" t="str">
        <f>VLOOKUP($N27,УЧАСТНИКИ!$A$1:$K$716,10,FALSE)</f>
        <v>МАСТРОВ АВ</v>
      </c>
      <c r="N27" s="192">
        <v>3823</v>
      </c>
    </row>
    <row r="28" spans="1:14" ht="17.100000000000001" customHeight="1" x14ac:dyDescent="0.2">
      <c r="A28" s="132"/>
      <c r="B28" s="292" t="str">
        <f>VLOOKUP($N28,УЧАСТНИКИ!$A$1:$K$716,3,FALSE)</f>
        <v>ГОЛОВИН ИГОРЬ</v>
      </c>
      <c r="C28" s="135">
        <f>N28</f>
        <v>3871</v>
      </c>
      <c r="D28" s="135">
        <f>VLOOKUP($N28,УЧАСТНИКИ!$A$1:$K$716,4,FALSE)</f>
        <v>1990</v>
      </c>
      <c r="E28" s="135" t="str">
        <f>VLOOKUP($N28,УЧАСТНИКИ!$A$1:$K$716,8,FALSE)</f>
        <v>МС</v>
      </c>
      <c r="F28" s="235" t="str">
        <f>VLOOKUP($N28,УЧАСТНИКИ!$A$1:$K$716,5,FALSE)</f>
        <v>НАБ.ЧЕЛНЫ</v>
      </c>
      <c r="G28" s="235" t="e">
        <f>VLOOKUP($N28,УЧАСТНИКИ!#REF!,7,FALSE)</f>
        <v>#REF!</v>
      </c>
      <c r="H28" s="235" t="str">
        <f>VLOOKUP($N28,УЧАСТНИКИ!$A$1:$K$716,11,FALSE)</f>
        <v>ЯР ЧАЛЛЫ</v>
      </c>
      <c r="I28" s="180" t="s">
        <v>699</v>
      </c>
      <c r="J28" s="137"/>
      <c r="K28" s="411" t="str">
        <f>VLOOKUP($N28,УЧАСТНИКИ!$A$1:$K$716,9,FALSE)</f>
        <v>Л</v>
      </c>
      <c r="L28" s="137"/>
      <c r="M28" s="300" t="str">
        <f>VLOOKUP($N28,УЧАСТНИКИ!$A$1:$K$716,10,FALSE)</f>
        <v>ПАНИН ГН</v>
      </c>
      <c r="N28" s="192">
        <v>3871</v>
      </c>
    </row>
    <row r="29" spans="1:14" ht="17.100000000000001" customHeight="1" x14ac:dyDescent="0.2">
      <c r="A29" s="132" t="s">
        <v>70</v>
      </c>
      <c r="B29" s="292" t="str">
        <f>VLOOKUP($N29,УЧАСТНИКИ!$A$1:$K$716,3,FALSE)</f>
        <v>ХВАТКОВ СЕРГЕЙ</v>
      </c>
      <c r="C29" s="135">
        <f>N29</f>
        <v>17</v>
      </c>
      <c r="D29" s="135">
        <f>VLOOKUP($N29,УЧАСТНИКИ!$A$1:$K$716,4,FALSE)</f>
        <v>1992</v>
      </c>
      <c r="E29" s="135" t="str">
        <f>VLOOKUP($N29,УЧАСТНИКИ!$A$1:$K$716,8,FALSE)</f>
        <v>КМС</v>
      </c>
      <c r="F29" s="235" t="str">
        <f>VLOOKUP($N29,УЧАСТНИКИ!$A$1:$K$716,5,FALSE)</f>
        <v>УЛЬЯНОВСК</v>
      </c>
      <c r="G29" s="235" t="e">
        <f>VLOOKUP($N29,УЧАСТНИКИ!#REF!,7,FALSE)</f>
        <v>#REF!</v>
      </c>
      <c r="H29" s="235" t="str">
        <f>VLOOKUP($N29,УЧАСТНИКИ!$A$1:$K$716,11,FALSE)</f>
        <v>-</v>
      </c>
      <c r="I29" s="180" t="s">
        <v>691</v>
      </c>
      <c r="J29" s="137" t="s">
        <v>68</v>
      </c>
      <c r="K29" s="411" t="str">
        <f>VLOOKUP($N29,УЧАСТНИКИ!$A$1:$K$716,9,FALSE)</f>
        <v>ВК</v>
      </c>
      <c r="L29" s="137" t="s">
        <v>63</v>
      </c>
      <c r="M29" s="300" t="str">
        <f>VLOOKUP($N29,УЧАСТНИКИ!$A$1:$K$716,10,FALSE)</f>
        <v>-</v>
      </c>
      <c r="N29" s="192">
        <v>17</v>
      </c>
    </row>
    <row r="30" spans="1:14" ht="17.100000000000001" customHeight="1" x14ac:dyDescent="0.2">
      <c r="A30" s="132" t="s">
        <v>70</v>
      </c>
      <c r="B30" s="292" t="str">
        <f>VLOOKUP($N30,УЧАСТНИКИ!$A$1:$K$716,3,FALSE)</f>
        <v>ИВАНУШКИН НИКОЛАЙ</v>
      </c>
      <c r="C30" s="135">
        <f>N30</f>
        <v>98</v>
      </c>
      <c r="D30" s="135" t="str">
        <f>VLOOKUP($N30,УЧАСТНИКИ!$A$1:$K$716,4,FALSE)</f>
        <v>1991ВК</v>
      </c>
      <c r="E30" s="135" t="str">
        <f>VLOOKUP($N30,УЧАСТНИКИ!$A$1:$K$716,8,FALSE)</f>
        <v>-</v>
      </c>
      <c r="F30" s="235" t="str">
        <f>VLOOKUP($N30,УЧАСТНИКИ!$A$1:$K$716,5,FALSE)</f>
        <v>МАРИЙ-ЭЛ</v>
      </c>
      <c r="G30" s="235" t="e">
        <f>VLOOKUP($N30,УЧАСТНИКИ!#REF!,7,FALSE)</f>
        <v>#REF!</v>
      </c>
      <c r="H30" s="235" t="str">
        <f>VLOOKUP($N30,УЧАСТНИКИ!$A$1:$K$716,11,FALSE)</f>
        <v>-</v>
      </c>
      <c r="I30" s="180" t="s">
        <v>703</v>
      </c>
      <c r="J30" s="137"/>
      <c r="K30" s="411" t="str">
        <f>VLOOKUP($N30,УЧАСТНИКИ!$A$1:$K$716,9,FALSE)</f>
        <v>-</v>
      </c>
      <c r="L30" s="137"/>
      <c r="M30" s="300" t="str">
        <f>VLOOKUP($N30,УЧАСТНИКИ!$A$1:$K$716,10,FALSE)</f>
        <v>-</v>
      </c>
      <c r="N30" s="192">
        <v>98</v>
      </c>
    </row>
    <row r="31" spans="1:14" ht="17.100000000000001" customHeight="1" x14ac:dyDescent="0.2">
      <c r="A31" s="132" t="s">
        <v>70</v>
      </c>
      <c r="B31" s="292" t="str">
        <f>VLOOKUP($N31,УЧАСТНИКИ!$A$1:$K$716,3,FALSE)</f>
        <v>ЧАЛТАНОВ АЛЕКСАНДР</v>
      </c>
      <c r="C31" s="135">
        <f>N31</f>
        <v>53</v>
      </c>
      <c r="D31" s="135" t="str">
        <f>VLOOKUP($N31,УЧАСТНИКИ!$A$1:$K$716,4,FALSE)</f>
        <v>1999ВК</v>
      </c>
      <c r="E31" s="135">
        <f>VLOOKUP($N31,УЧАСТНИКИ!$A$1:$K$716,8,FALSE)</f>
        <v>1</v>
      </c>
      <c r="F31" s="235" t="str">
        <f>VLOOKUP($N31,УЧАСТНИКИ!$A$1:$K$716,5,FALSE)</f>
        <v>ЧУВАШСКАЯ РЕСП</v>
      </c>
      <c r="G31" s="235" t="e">
        <f>VLOOKUP($N31,УЧАСТНИКИ!#REF!,7,FALSE)</f>
        <v>#REF!</v>
      </c>
      <c r="H31" s="235" t="str">
        <f>VLOOKUP($N31,УЧАСТНИКИ!$A$1:$K$716,11,FALSE)</f>
        <v>СШОР 1 им.В.ЕГОРОВОЙ</v>
      </c>
      <c r="I31" s="180" t="s">
        <v>689</v>
      </c>
      <c r="J31" s="137">
        <v>1</v>
      </c>
      <c r="K31" s="411" t="str">
        <f>VLOOKUP($N31,УЧАСТНИКИ!$A$1:$K$716,9,FALSE)</f>
        <v>ВК</v>
      </c>
      <c r="L31" s="137"/>
      <c r="M31" s="300" t="str">
        <f>VLOOKUP($N31,УЧАСТНИКИ!$A$1:$K$716,10,FALSE)</f>
        <v>УГЛЕВ ИИ</v>
      </c>
      <c r="N31" s="192">
        <v>53</v>
      </c>
    </row>
    <row r="32" spans="1:14" ht="17.100000000000001" customHeight="1" x14ac:dyDescent="0.2">
      <c r="A32" s="132" t="s">
        <v>70</v>
      </c>
      <c r="B32" s="292" t="str">
        <f>VLOOKUP($N32,УЧАСТНИКИ!$A$1:$K$716,3,FALSE)</f>
        <v>БУРГАНОВ МАКСИМ</v>
      </c>
      <c r="C32" s="135">
        <f>N32</f>
        <v>3794</v>
      </c>
      <c r="D32" s="135" t="str">
        <f>VLOOKUP($N32,УЧАСТНИКИ!$A$1:$K$716,4,FALSE)</f>
        <v>2002ВК</v>
      </c>
      <c r="E32" s="135">
        <f>VLOOKUP($N32,УЧАСТНИКИ!$A$1:$K$716,8,FALSE)</f>
        <v>2</v>
      </c>
      <c r="F32" s="235" t="str">
        <f>VLOOKUP($N32,УЧАСТНИКИ!$A$1:$K$716,5,FALSE)</f>
        <v>КАЗАНЬ</v>
      </c>
      <c r="G32" s="235" t="e">
        <f>VLOOKUP($N32,УЧАСТНИКИ!#REF!,7,FALSE)</f>
        <v>#REF!</v>
      </c>
      <c r="H32" s="235" t="str">
        <f>VLOOKUP($N32,УЧАСТНИКИ!$A$1:$K$716,11,FALSE)</f>
        <v>СДЮСШОР ЛА</v>
      </c>
      <c r="I32" s="180" t="s">
        <v>687</v>
      </c>
      <c r="J32" s="137">
        <v>2</v>
      </c>
      <c r="K32" s="411" t="str">
        <f>VLOOKUP($N32,УЧАСТНИКИ!$A$1:$K$716,9,FALSE)</f>
        <v>ВК</v>
      </c>
      <c r="L32" s="137"/>
      <c r="M32" s="300" t="str">
        <f>VLOOKUP($N32,УЧАСТНИКИ!$A$1:$K$716,10,FALSE)</f>
        <v>ЯШИНЫ ЖЛ АН</v>
      </c>
      <c r="N32" s="192">
        <v>3794</v>
      </c>
    </row>
    <row r="33" spans="1:14" ht="17.100000000000001" customHeight="1" x14ac:dyDescent="0.2">
      <c r="A33" s="132" t="s">
        <v>70</v>
      </c>
      <c r="B33" s="292" t="str">
        <f>VLOOKUP($N33,УЧАСТНИКИ!$A$1:$K$716,3,FALSE)</f>
        <v>ТИМОФЕЕВ ОЛЕГ</v>
      </c>
      <c r="C33" s="135">
        <f>N33</f>
        <v>52</v>
      </c>
      <c r="D33" s="135" t="str">
        <f>VLOOKUP($N33,УЧАСТНИКИ!$A$1:$K$716,4,FALSE)</f>
        <v>1999ВК</v>
      </c>
      <c r="E33" s="135">
        <f>VLOOKUP($N33,УЧАСТНИКИ!$A$1:$K$716,8,FALSE)</f>
        <v>1</v>
      </c>
      <c r="F33" s="235" t="str">
        <f>VLOOKUP($N33,УЧАСТНИКИ!$A$1:$K$716,5,FALSE)</f>
        <v>ЧУВАШСКАЯ РЕСП</v>
      </c>
      <c r="G33" s="235" t="e">
        <f>VLOOKUP($N33,УЧАСТНИКИ!#REF!,7,FALSE)</f>
        <v>#REF!</v>
      </c>
      <c r="H33" s="235" t="str">
        <f>VLOOKUP($N33,УЧАСТНИКИ!$A$1:$K$716,11,FALSE)</f>
        <v>СШОР 1 им.В.ЕГОРОВОЙ</v>
      </c>
      <c r="I33" s="180" t="s">
        <v>361</v>
      </c>
      <c r="J33" s="137">
        <v>2</v>
      </c>
      <c r="K33" s="411" t="str">
        <f>VLOOKUP($N33,УЧАСТНИКИ!$A$1:$K$716,9,FALSE)</f>
        <v>ВК</v>
      </c>
      <c r="L33" s="137"/>
      <c r="M33" s="300" t="str">
        <f>VLOOKUP($N33,УЧАСТНИКИ!$A$1:$K$716,10,FALSE)</f>
        <v>УГЛЕВ ИИ</v>
      </c>
      <c r="N33" s="192">
        <v>52</v>
      </c>
    </row>
    <row r="34" spans="1:14" ht="17.100000000000001" customHeight="1" x14ac:dyDescent="0.2">
      <c r="A34" s="132" t="s">
        <v>70</v>
      </c>
      <c r="B34" s="292" t="str">
        <f>VLOOKUP($N34,УЧАСТНИКИ!$A$1:$K$716,3,FALSE)</f>
        <v>ЗАКИРЗЯНОВ АЗАТ</v>
      </c>
      <c r="C34" s="135">
        <f>N34</f>
        <v>3797</v>
      </c>
      <c r="D34" s="135" t="str">
        <f>VLOOKUP($N34,УЧАСТНИКИ!$A$1:$K$716,4,FALSE)</f>
        <v>2002ВК</v>
      </c>
      <c r="E34" s="135">
        <f>VLOOKUP($N34,УЧАСТНИКИ!$A$1:$K$716,8,FALSE)</f>
        <v>2</v>
      </c>
      <c r="F34" s="235" t="str">
        <f>VLOOKUP($N34,УЧАСТНИКИ!$A$1:$K$716,5,FALSE)</f>
        <v>КАЗАНЬ</v>
      </c>
      <c r="G34" s="235" t="e">
        <f>VLOOKUP($N34,УЧАСТНИКИ!#REF!,7,FALSE)</f>
        <v>#REF!</v>
      </c>
      <c r="H34" s="235" t="str">
        <f>VLOOKUP($N34,УЧАСТНИКИ!$A$1:$K$716,11,FALSE)</f>
        <v>СТРЕЛА</v>
      </c>
      <c r="I34" s="180" t="s">
        <v>683</v>
      </c>
      <c r="J34" s="137">
        <v>3</v>
      </c>
      <c r="K34" s="411" t="str">
        <f>VLOOKUP($N34,УЧАСТНИКИ!$A$1:$K$716,9,FALSE)</f>
        <v>ВК</v>
      </c>
      <c r="L34" s="137"/>
      <c r="M34" s="300" t="str">
        <f>VLOOKUP($N34,УЧАСТНИКИ!$A$1:$K$716,10,FALSE)</f>
        <v>ПАВЛОВ ИЛ, ЛЕБЕДЕВ ВИ</v>
      </c>
      <c r="N34" s="192">
        <v>3797</v>
      </c>
    </row>
    <row r="35" spans="1:14" ht="15" customHeight="1" x14ac:dyDescent="0.2">
      <c r="A35" s="132" t="s">
        <v>70</v>
      </c>
      <c r="B35" s="292" t="str">
        <f>VLOOKUP($N35,УЧАСТНИКИ!$A$1:$K$716,3,FALSE)</f>
        <v>РУСКОВ ЮРИЙ</v>
      </c>
      <c r="C35" s="135">
        <f>N35</f>
        <v>54</v>
      </c>
      <c r="D35" s="135" t="str">
        <f>VLOOKUP($N35,УЧАСТНИКИ!$A$1:$K$716,4,FALSE)</f>
        <v>2001ВК</v>
      </c>
      <c r="E35" s="135">
        <f>VLOOKUP($N35,УЧАСТНИКИ!$A$1:$K$716,8,FALSE)</f>
        <v>3</v>
      </c>
      <c r="F35" s="235" t="str">
        <f>VLOOKUP($N35,УЧАСТНИКИ!$A$1:$K$716,5,FALSE)</f>
        <v>ЧУВАШСКАЯ РЕСП</v>
      </c>
      <c r="G35" s="235" t="e">
        <f>VLOOKUP($N35,УЧАСТНИКИ!#REF!,7,FALSE)</f>
        <v>#REF!</v>
      </c>
      <c r="H35" s="235" t="str">
        <f>VLOOKUP($N35,УЧАСТНИКИ!$A$1:$K$716,11,FALSE)</f>
        <v>СШОР 1 им.В.ЕГОРОВОЙ</v>
      </c>
      <c r="I35" s="180" t="s">
        <v>681</v>
      </c>
      <c r="J35" s="137">
        <v>3</v>
      </c>
      <c r="K35" s="411" t="str">
        <f>VLOOKUP($N35,УЧАСТНИКИ!$A$1:$K$716,9,FALSE)</f>
        <v>ВК</v>
      </c>
      <c r="L35" s="137"/>
      <c r="M35" s="300" t="str">
        <f>VLOOKUP($N35,УЧАСТНИКИ!$A$1:$K$716,10,FALSE)</f>
        <v>УГЛЕВ ИИ</v>
      </c>
      <c r="N35" s="192">
        <v>54</v>
      </c>
    </row>
    <row r="36" spans="1:14" ht="15" customHeight="1" x14ac:dyDescent="0.2">
      <c r="A36" s="132" t="s">
        <v>70</v>
      </c>
      <c r="B36" s="292" t="str">
        <f>VLOOKUP($N36,УЧАСТНИКИ!$A$1:$K$716,3,FALSE)</f>
        <v>ЕГОРОВ МАКСИМ</v>
      </c>
      <c r="C36" s="135">
        <f>N36</f>
        <v>3774</v>
      </c>
      <c r="D36" s="135" t="str">
        <f>VLOOKUP($N36,УЧАСТНИКИ!$A$1:$K$716,4,FALSE)</f>
        <v>2003/ВК</v>
      </c>
      <c r="E36" s="135">
        <f>VLOOKUP($N36,УЧАСТНИКИ!$A$1:$K$716,8,FALSE)</f>
        <v>3</v>
      </c>
      <c r="F36" s="235" t="str">
        <f>VLOOKUP($N36,УЧАСТНИКИ!$A$1:$K$716,5,FALSE)</f>
        <v>КАЗАНЬ</v>
      </c>
      <c r="G36" s="235" t="e">
        <f>VLOOKUP($N36,УЧАСТНИКИ!#REF!,7,FALSE)</f>
        <v>#REF!</v>
      </c>
      <c r="H36" s="235" t="str">
        <f>VLOOKUP($N36,УЧАСТНИКИ!$A$1:$K$716,11,FALSE)</f>
        <v>КДЮСШ АВИАТОР</v>
      </c>
      <c r="I36" s="180" t="s">
        <v>686</v>
      </c>
      <c r="J36" s="137" t="s">
        <v>64</v>
      </c>
      <c r="K36" s="411" t="str">
        <f>VLOOKUP($N36,УЧАСТНИКИ!$A$1:$K$716,9,FALSE)</f>
        <v>ВК</v>
      </c>
      <c r="L36" s="137"/>
      <c r="M36" s="300" t="str">
        <f>VLOOKUP($N36,УЧАСТНИКИ!$A$1:$K$716,10,FALSE)</f>
        <v>ФАЙСХАНОВ РР</v>
      </c>
      <c r="N36" s="192">
        <v>3774</v>
      </c>
    </row>
  </sheetData>
  <sortState ref="A30:AG36">
    <sortCondition ref="I30:I36"/>
  </sortState>
  <mergeCells count="8">
    <mergeCell ref="B10:D10"/>
    <mergeCell ref="A1:M1"/>
    <mergeCell ref="A2:M2"/>
    <mergeCell ref="A3:M3"/>
    <mergeCell ref="A4:M4"/>
    <mergeCell ref="A6:M6"/>
    <mergeCell ref="A7:B7"/>
    <mergeCell ref="G7:H7"/>
  </mergeCells>
  <pageMargins left="0.39370078740157483" right="0.39370078740157483" top="0.47244094488188981" bottom="0.19685039370078741" header="0.31496062992125984" footer="0.51181102362204722"/>
  <pageSetup paperSize="9" scale="94" fitToHeight="7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L48"/>
  <sheetViews>
    <sheetView view="pageBreakPreview" topLeftCell="A13" zoomScaleNormal="100" zoomScaleSheetLayoutView="100" workbookViewId="0">
      <selection activeCell="F24" sqref="F24:F31"/>
    </sheetView>
  </sheetViews>
  <sheetFormatPr defaultRowHeight="12.75" x14ac:dyDescent="0.2"/>
  <cols>
    <col min="1" max="1" width="4" style="6" customWidth="1"/>
    <col min="2" max="2" width="24.7109375" style="6" bestFit="1" customWidth="1"/>
    <col min="3" max="3" width="9.7109375" style="6" customWidth="1"/>
    <col min="4" max="4" width="18.140625" style="85" customWidth="1"/>
    <col min="5" max="5" width="17.7109375" style="6" customWidth="1"/>
    <col min="6" max="6" width="10.42578125" style="6" customWidth="1"/>
    <col min="7" max="7" width="10.28515625" style="6" customWidth="1"/>
    <col min="8" max="8" width="13.85546875" style="162" customWidth="1"/>
    <col min="9" max="9" width="10.42578125" style="6" hidden="1" customWidth="1"/>
    <col min="10" max="10" width="8" style="6" customWidth="1"/>
    <col min="11" max="16384" width="9.140625" style="6"/>
  </cols>
  <sheetData>
    <row r="1" spans="1:12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244"/>
    </row>
    <row r="2" spans="1:12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244"/>
    </row>
    <row r="3" spans="1:12" ht="27.7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197"/>
      <c r="J3" s="197"/>
      <c r="K3" s="244"/>
    </row>
    <row r="4" spans="1:12" x14ac:dyDescent="0.2">
      <c r="A4" s="437"/>
      <c r="B4" s="437"/>
      <c r="C4" s="4"/>
      <c r="D4" s="154"/>
      <c r="E4" s="155"/>
      <c r="I4" s="7"/>
      <c r="J4" s="4"/>
    </row>
    <row r="5" spans="1:12" ht="18" x14ac:dyDescent="0.25">
      <c r="A5" s="437" t="s">
        <v>1</v>
      </c>
      <c r="B5" s="437"/>
      <c r="C5" s="4"/>
      <c r="D5" s="493" t="s">
        <v>575</v>
      </c>
      <c r="E5" s="155"/>
      <c r="H5" s="226" t="str">
        <f>d_1</f>
        <v>06 ИЮЛЯ 2017г.</v>
      </c>
    </row>
    <row r="6" spans="1:12" ht="14.25" customHeight="1" x14ac:dyDescent="0.25">
      <c r="A6" s="22"/>
      <c r="C6" s="4"/>
      <c r="E6" s="156"/>
      <c r="G6" s="10"/>
      <c r="H6" s="227" t="str">
        <f>d_5</f>
        <v>г. Казань, Футбольно-легкоатлетический манеж</v>
      </c>
    </row>
    <row r="7" spans="1:12" ht="18" x14ac:dyDescent="0.2">
      <c r="A7" s="27" t="s">
        <v>38</v>
      </c>
      <c r="B7" s="27" t="s">
        <v>39</v>
      </c>
      <c r="C7" s="27" t="s">
        <v>37</v>
      </c>
      <c r="D7" s="157" t="s">
        <v>104</v>
      </c>
      <c r="E7" s="157" t="s">
        <v>105</v>
      </c>
      <c r="F7" s="27" t="s">
        <v>16</v>
      </c>
      <c r="G7" s="27" t="s">
        <v>59</v>
      </c>
      <c r="H7" s="163" t="s">
        <v>10</v>
      </c>
      <c r="I7" s="27" t="s">
        <v>28</v>
      </c>
      <c r="J7" s="27" t="s">
        <v>41</v>
      </c>
    </row>
    <row r="8" spans="1:12" ht="21" customHeight="1" x14ac:dyDescent="0.25">
      <c r="A8" s="49"/>
      <c r="B8" s="80" t="s">
        <v>24</v>
      </c>
      <c r="C8" s="49"/>
      <c r="D8" s="82"/>
      <c r="E8" s="49"/>
      <c r="F8" s="49"/>
      <c r="G8" s="49"/>
      <c r="H8" s="164"/>
      <c r="I8" s="47"/>
      <c r="J8" s="164"/>
    </row>
    <row r="9" spans="1:12" ht="21" customHeight="1" x14ac:dyDescent="0.2">
      <c r="A9" s="79"/>
      <c r="B9" s="438" t="str">
        <f>Name_8</f>
        <v>МУЖЧИНЫ 2001г.р. и старше</v>
      </c>
      <c r="C9" s="438"/>
      <c r="D9" s="81"/>
      <c r="E9" s="79"/>
      <c r="F9" s="79"/>
      <c r="G9" s="79"/>
      <c r="H9" s="228"/>
      <c r="I9" s="228"/>
      <c r="J9" s="228"/>
    </row>
    <row r="10" spans="1:12" ht="18" customHeight="1" x14ac:dyDescent="0.2">
      <c r="A10" s="47" t="s">
        <v>17</v>
      </c>
      <c r="B10" s="293" t="str">
        <f>VLOOKUP($F10,УЧАСТНИКИ!$A$1:$K$705,3,FALSE)</f>
        <v>АНТОНОВ МАКСИМ</v>
      </c>
      <c r="C10" s="108">
        <f>VLOOKUP($F10,УЧАСТНИКИ!$A$1:$K$705,4,FALSE)</f>
        <v>1993</v>
      </c>
      <c r="D10" s="87" t="str">
        <f>VLOOKUP($F10,УЧАСТНИКИ!$A$1:$K$705,5,FALSE)</f>
        <v>КАЗАНЬ</v>
      </c>
      <c r="E10" s="87" t="str">
        <f>VLOOKUP($F10,УЧАСТНИКИ!$A$1:$K$705,11,FALSE)</f>
        <v>ДЮСШ ОЛИМП</v>
      </c>
      <c r="F10" s="192">
        <v>70</v>
      </c>
      <c r="G10" s="199"/>
      <c r="H10" s="229"/>
      <c r="I10" s="47"/>
      <c r="J10" s="108" t="str">
        <f>VLOOKUP($F10,УЧАСТНИКИ!$A$2:$K$232,9,FALSE)</f>
        <v>Л</v>
      </c>
      <c r="L10" s="2"/>
    </row>
    <row r="11" spans="1:12" ht="18" customHeight="1" x14ac:dyDescent="0.2">
      <c r="A11" s="47" t="s">
        <v>18</v>
      </c>
      <c r="B11" s="293" t="str">
        <f>VLOOKUP($F11,УЧАСТНИКИ!$A$1:$K$705,3,FALSE)</f>
        <v>ЕРМАКОВ ДАНИЛ</v>
      </c>
      <c r="C11" s="108">
        <f>VLOOKUP($F11,УЧАСТНИКИ!$A$1:$K$705,4,FALSE)</f>
        <v>2000</v>
      </c>
      <c r="D11" s="87" t="str">
        <f>VLOOKUP($F11,УЧАСТНИКИ!$A$1:$K$705,5,FALSE)</f>
        <v>КАЗАНЬ</v>
      </c>
      <c r="E11" s="87" t="str">
        <f>VLOOKUP($F11,УЧАСТНИКИ!$A$1:$K$705,11,FALSE)</f>
        <v>УОР</v>
      </c>
      <c r="F11" s="192">
        <v>3828</v>
      </c>
      <c r="G11" s="199"/>
      <c r="H11" s="229"/>
      <c r="I11" s="47"/>
      <c r="J11" s="108">
        <f>VLOOKUP($F11,УЧАСТНИКИ!$A$2:$K$232,9,FALSE)</f>
        <v>1</v>
      </c>
    </row>
    <row r="12" spans="1:12" ht="18" customHeight="1" x14ac:dyDescent="0.2">
      <c r="A12" s="47" t="s">
        <v>19</v>
      </c>
      <c r="B12" s="293" t="str">
        <f>VLOOKUP($F12,УЧАСТНИКИ!$A$1:$K$705,3,FALSE)</f>
        <v>ЕГОРОВ ГЕННАДИЙ</v>
      </c>
      <c r="C12" s="108">
        <f>VLOOKUP($F12,УЧАСТНИКИ!$A$1:$K$705,4,FALSE)</f>
        <v>1997</v>
      </c>
      <c r="D12" s="87" t="str">
        <f>VLOOKUP($F12,УЧАСТНИКИ!$A$1:$K$705,5,FALSE)</f>
        <v>КАЗАНЬ</v>
      </c>
      <c r="E12" s="87" t="str">
        <f>VLOOKUP($F12,УЧАСТНИКИ!$A$1:$K$705,11,FALSE)</f>
        <v>СТРЕЛА</v>
      </c>
      <c r="F12" s="192">
        <v>3820</v>
      </c>
      <c r="G12" s="199"/>
      <c r="H12" s="229"/>
      <c r="I12" s="47"/>
      <c r="J12" s="108">
        <f>VLOOKUP($F12,УЧАСТНИКИ!$A$2:$K$232,9,FALSE)</f>
        <v>1</v>
      </c>
    </row>
    <row r="13" spans="1:12" ht="18" customHeight="1" x14ac:dyDescent="0.2">
      <c r="A13" s="47" t="s">
        <v>20</v>
      </c>
      <c r="B13" s="293" t="str">
        <f>VLOOKUP($F13,УЧАСТНИКИ!$A$1:$K$705,3,FALSE)</f>
        <v>ПАВЛОВ СЕМЕН</v>
      </c>
      <c r="C13" s="108">
        <f>VLOOKUP($F13,УЧАСТНИКИ!$A$1:$K$705,4,FALSE)</f>
        <v>1990</v>
      </c>
      <c r="D13" s="87" t="str">
        <f>VLOOKUP($F13,УЧАСТНИКИ!$A$1:$K$705,5,FALSE)</f>
        <v>КАЗАНЬ</v>
      </c>
      <c r="E13" s="87" t="str">
        <f>VLOOKUP($F13,УЧАСТНИКИ!$A$1:$K$705,11,FALSE)</f>
        <v>СТРЕЛА</v>
      </c>
      <c r="F13" s="192">
        <v>3821</v>
      </c>
      <c r="G13" s="199"/>
      <c r="H13" s="229"/>
      <c r="I13" s="47"/>
      <c r="J13" s="108">
        <f>VLOOKUP($F13,УЧАСТНИКИ!$A$2:$K$232,9,FALSE)</f>
        <v>1</v>
      </c>
    </row>
    <row r="14" spans="1:12" ht="18" customHeight="1" x14ac:dyDescent="0.2">
      <c r="A14" s="47" t="s">
        <v>21</v>
      </c>
      <c r="B14" s="293" t="str">
        <f>VLOOKUP($F14,УЧАСТНИКИ!$A$1:$K$705,3,FALSE)</f>
        <v>КАШАПОВ РЕНАТ</v>
      </c>
      <c r="C14" s="108">
        <f>VLOOKUP($F14,УЧАСТНИКИ!$A$1:$K$705,4,FALSE)</f>
        <v>1988</v>
      </c>
      <c r="D14" s="87" t="str">
        <f>VLOOKUP($F14,УЧАСТНИКИ!$A$1:$K$705,5,FALSE)</f>
        <v>КАЗАНЬ</v>
      </c>
      <c r="E14" s="87" t="str">
        <f>VLOOKUP($F14,УЧАСТНИКИ!$A$1:$K$705,11,FALSE)</f>
        <v>-</v>
      </c>
      <c r="F14" s="192">
        <v>3822</v>
      </c>
      <c r="G14" s="199"/>
      <c r="H14" s="229"/>
      <c r="I14" s="47"/>
      <c r="J14" s="108">
        <f>VLOOKUP($F14,УЧАСТНИКИ!$A$2:$K$232,9,FALSE)</f>
        <v>1</v>
      </c>
    </row>
    <row r="15" spans="1:12" ht="18" customHeight="1" x14ac:dyDescent="0.2">
      <c r="A15" s="47" t="s">
        <v>22</v>
      </c>
      <c r="B15" s="293" t="str">
        <f>VLOOKUP($F15,УЧАСТНИКИ!$A$1:$K$705,3,FALSE)</f>
        <v>ЮМАНОВ СЕМЕН</v>
      </c>
      <c r="C15" s="108">
        <f>VLOOKUP($F15,УЧАСТНИКИ!$A$1:$K$705,4,FALSE)</f>
        <v>1998</v>
      </c>
      <c r="D15" s="87" t="str">
        <f>VLOOKUP($F15,УЧАСТНИКИ!$A$1:$K$705,5,FALSE)</f>
        <v>КАЗАНЬ</v>
      </c>
      <c r="E15" s="87" t="str">
        <f>VLOOKUP($F15,УЧАСТНИКИ!$A$1:$K$705,11,FALSE)</f>
        <v>ПГАФКСиТ</v>
      </c>
      <c r="F15" s="192">
        <v>3823</v>
      </c>
      <c r="G15" s="199"/>
      <c r="H15" s="229"/>
      <c r="I15" s="47"/>
      <c r="J15" s="108">
        <f>VLOOKUP($F15,УЧАСТНИКИ!$A$2:$K$232,9,FALSE)</f>
        <v>1</v>
      </c>
    </row>
    <row r="16" spans="1:12" ht="18" customHeight="1" x14ac:dyDescent="0.2">
      <c r="A16" s="47" t="s">
        <v>23</v>
      </c>
      <c r="B16" s="293" t="str">
        <f>VLOOKUP($F16,УЧАСТНИКИ!$A$1:$K$705,3,FALSE)</f>
        <v>ДЯТЛОВ КИРИЛЛ</v>
      </c>
      <c r="C16" s="108">
        <f>VLOOKUP($F16,УЧАСТНИКИ!$A$1:$K$705,4,FALSE)</f>
        <v>1997</v>
      </c>
      <c r="D16" s="87" t="str">
        <f>VLOOKUP($F16,УЧАСТНИКИ!$A$1:$K$705,5,FALSE)</f>
        <v>КАЗАНЬ</v>
      </c>
      <c r="E16" s="87" t="str">
        <f>VLOOKUP($F16,УЧАСТНИКИ!$A$1:$K$705,11,FALSE)</f>
        <v>СТРЕЛА</v>
      </c>
      <c r="F16" s="192">
        <v>3826</v>
      </c>
      <c r="G16" s="199"/>
      <c r="H16" s="229"/>
      <c r="I16" s="47"/>
      <c r="J16" s="108">
        <f>VLOOKUP($F16,УЧАСТНИКИ!$A$2:$K$232,9,FALSE)</f>
        <v>1</v>
      </c>
      <c r="L16" s="2"/>
    </row>
    <row r="17" spans="1:12" ht="18" customHeight="1" x14ac:dyDescent="0.2">
      <c r="A17" s="47" t="s">
        <v>46</v>
      </c>
      <c r="B17" s="293" t="str">
        <f>VLOOKUP($F17,УЧАСТНИКИ!$A$1:$K$705,3,FALSE)</f>
        <v>ГОЛОВИН ИГОРЬ</v>
      </c>
      <c r="C17" s="108">
        <f>VLOOKUP($F17,УЧАСТНИКИ!$A$1:$K$705,4,FALSE)</f>
        <v>1990</v>
      </c>
      <c r="D17" s="87" t="str">
        <f>VLOOKUP($F17,УЧАСТНИКИ!$A$1:$K$705,5,FALSE)</f>
        <v>НАБ.ЧЕЛНЫ</v>
      </c>
      <c r="E17" s="87" t="str">
        <f>VLOOKUP($F17,УЧАСТНИКИ!$A$1:$K$705,11,FALSE)</f>
        <v>ЯР ЧАЛЛЫ</v>
      </c>
      <c r="F17" s="192">
        <v>3871</v>
      </c>
      <c r="G17" s="199"/>
      <c r="H17" s="229"/>
      <c r="I17" s="47"/>
      <c r="J17" s="108" t="str">
        <f>VLOOKUP($F17,УЧАСТНИКИ!$A$2:$K$232,9,FALSE)</f>
        <v>Л</v>
      </c>
    </row>
    <row r="18" spans="1:12" ht="18" customHeight="1" x14ac:dyDescent="0.2">
      <c r="A18" s="47" t="s">
        <v>50</v>
      </c>
      <c r="B18" s="293" t="str">
        <f>VLOOKUP($F18,УЧАСТНИКИ!$A$1:$K$705,3,FALSE)</f>
        <v>ИЛЬИН ЕВГЕНИЙ</v>
      </c>
      <c r="C18" s="108">
        <f>VLOOKUP($F18,УЧАСТНИКИ!$A$1:$K$705,4,FALSE)</f>
        <v>1993</v>
      </c>
      <c r="D18" s="87" t="str">
        <f>VLOOKUP($F18,УЧАСТНИКИ!$A$1:$K$705,5,FALSE)</f>
        <v>БАВЛЫ</v>
      </c>
      <c r="E18" s="87" t="str">
        <f>VLOOKUP($F18,УЧАСТНИКИ!$A$1:$K$705,11,FALSE)</f>
        <v>ДЮСШ №1</v>
      </c>
      <c r="F18" s="192">
        <v>12</v>
      </c>
      <c r="G18" s="199"/>
      <c r="H18" s="229"/>
      <c r="I18" s="47"/>
      <c r="J18" s="108">
        <f>VLOOKUP($F18,УЧАСТНИКИ!$A$2:$K$232,9,FALSE)</f>
        <v>2</v>
      </c>
    </row>
    <row r="19" spans="1:12" ht="18" customHeight="1" x14ac:dyDescent="0.2">
      <c r="A19" s="47" t="s">
        <v>49</v>
      </c>
      <c r="B19" s="293" t="str">
        <f>VLOOKUP($F19,УЧАСТНИКИ!$A$1:$K$705,3,FALSE)</f>
        <v>ИБРАГИМОВ АЛЬФИС</v>
      </c>
      <c r="C19" s="108">
        <f>VLOOKUP($F19,УЧАСТНИКИ!$A$1:$K$705,4,FALSE)</f>
        <v>1994</v>
      </c>
      <c r="D19" s="87" t="str">
        <f>VLOOKUP($F19,УЧАСТНИКИ!$A$1:$K$705,5,FALSE)</f>
        <v>БАВЛЫ</v>
      </c>
      <c r="E19" s="87" t="str">
        <f>VLOOKUP($F19,УЧАСТНИКИ!$A$1:$K$705,11,FALSE)</f>
        <v>ДЮСШ №1</v>
      </c>
      <c r="F19" s="192">
        <v>15</v>
      </c>
      <c r="G19" s="199"/>
      <c r="H19" s="229"/>
      <c r="I19" s="47"/>
      <c r="J19" s="108">
        <f>VLOOKUP($F19,УЧАСТНИКИ!$A$2:$K$232,9,FALSE)</f>
        <v>2</v>
      </c>
    </row>
    <row r="20" spans="1:12" ht="18" customHeight="1" x14ac:dyDescent="0.2">
      <c r="A20" s="47" t="s">
        <v>48</v>
      </c>
      <c r="B20" s="293" t="str">
        <f>VLOOKUP($F20,УЧАСТНИКИ!$A$1:$K$705,3,FALSE)</f>
        <v>ДЕГТЯРЕВ КОНСТАНТИН</v>
      </c>
      <c r="C20" s="108">
        <f>VLOOKUP($F20,УЧАСТНИКИ!$A$1:$K$705,4,FALSE)</f>
        <v>2000</v>
      </c>
      <c r="D20" s="87" t="str">
        <f>VLOOKUP($F20,УЧАСТНИКИ!$A$1:$K$705,5,FALSE)</f>
        <v>БАВЛЫ</v>
      </c>
      <c r="E20" s="87" t="str">
        <f>VLOOKUP($F20,УЧАСТНИКИ!$A$1:$K$705,11,FALSE)</f>
        <v>ДЮСШ №1</v>
      </c>
      <c r="F20" s="192">
        <v>18</v>
      </c>
      <c r="G20" s="199"/>
      <c r="H20" s="229"/>
      <c r="I20" s="47"/>
      <c r="J20" s="108">
        <f>VLOOKUP($F20,УЧАСТНИКИ!$A$2:$K$232,9,FALSE)</f>
        <v>2</v>
      </c>
    </row>
    <row r="21" spans="1:12" ht="18" customHeight="1" x14ac:dyDescent="0.2">
      <c r="A21" s="47" t="s">
        <v>47</v>
      </c>
      <c r="B21" s="293" t="str">
        <f>VLOOKUP($F21,УЧАСТНИКИ!$A$1:$K$705,3,FALSE)</f>
        <v>ДАНИЛОВ АЛЕКСАНДР</v>
      </c>
      <c r="C21" s="108" t="str">
        <f>VLOOKUP($F21,УЧАСТНИКИ!$A$1:$K$705,4,FALSE)</f>
        <v>1993ВК</v>
      </c>
      <c r="D21" s="87" t="str">
        <f>VLOOKUP($F21,УЧАСТНИКИ!$A$1:$K$705,5,FALSE)</f>
        <v>ЧУВАШСКАЯ РЕСП</v>
      </c>
      <c r="E21" s="87" t="str">
        <f>VLOOKUP($F21,УЧАСТНИКИ!$A$1:$K$705,11,FALSE)</f>
        <v>-</v>
      </c>
      <c r="F21" s="192">
        <v>3783</v>
      </c>
      <c r="G21" s="199"/>
      <c r="H21" s="229"/>
      <c r="I21" s="47"/>
      <c r="J21" s="108" t="str">
        <f>VLOOKUP($F21,УЧАСТНИКИ!$A$2:$K$232,9,FALSE)</f>
        <v>ВК</v>
      </c>
    </row>
    <row r="22" spans="1:12" ht="18" customHeight="1" x14ac:dyDescent="0.2">
      <c r="A22" s="47" t="s">
        <v>110</v>
      </c>
      <c r="B22" s="293" t="str">
        <f>VLOOKUP($F22,УЧАСТНИКИ!$A$1:$K$705,3,FALSE)</f>
        <v>СИДОРОВ ОЛЕГ</v>
      </c>
      <c r="C22" s="108">
        <f>VLOOKUP($F22,УЧАСТНИКИ!$A$1:$K$705,4,FALSE)</f>
        <v>1990</v>
      </c>
      <c r="D22" s="87" t="str">
        <f>VLOOKUP($F22,УЧАСТНИКИ!$A$1:$K$705,5,FALSE)</f>
        <v>КАЗАНЬ</v>
      </c>
      <c r="E22" s="87" t="str">
        <f>VLOOKUP($F22,УЧАСТНИКИ!$A$1:$K$705,11,FALSE)</f>
        <v>СДЮСШОР ЛА</v>
      </c>
      <c r="F22" s="192">
        <v>3567</v>
      </c>
      <c r="G22" s="199"/>
      <c r="H22" s="229"/>
      <c r="I22" s="47"/>
      <c r="J22" s="108">
        <f>VLOOKUP($F22,УЧАСТНИКИ!$A$2:$K$232,9,FALSE)</f>
        <v>3</v>
      </c>
    </row>
    <row r="23" spans="1:12" ht="21" customHeight="1" x14ac:dyDescent="0.25">
      <c r="A23" s="49"/>
      <c r="B23" s="80" t="s">
        <v>25</v>
      </c>
      <c r="C23" s="49"/>
      <c r="D23" s="82"/>
      <c r="E23" s="49"/>
      <c r="F23" s="49"/>
      <c r="G23" s="49"/>
      <c r="H23" s="164"/>
      <c r="I23" s="47"/>
      <c r="J23" s="164"/>
    </row>
    <row r="24" spans="1:12" ht="18" customHeight="1" x14ac:dyDescent="0.2">
      <c r="A24" s="47" t="s">
        <v>17</v>
      </c>
      <c r="B24" s="293" t="str">
        <f>VLOOKUP($F24,УЧАСТНИКИ!$A$1:$K$705,3,FALSE)</f>
        <v>ГУБАЙДУЛЛИН АРТЕМ</v>
      </c>
      <c r="C24" s="108">
        <f>VLOOKUP($F24,УЧАСТНИКИ!$A$1:$K$705,4,FALSE)</f>
        <v>2001</v>
      </c>
      <c r="D24" s="87" t="str">
        <f>VLOOKUP($F24,УЧАСТНИКИ!$A$1:$K$705,5,FALSE)</f>
        <v>КАЗАНЬ</v>
      </c>
      <c r="E24" s="87" t="str">
        <f>VLOOKUP($F24,УЧАСТНИКИ!$A$1:$K$705,11,FALSE)</f>
        <v>СДЮСШОР ЛА</v>
      </c>
      <c r="F24" s="192">
        <v>3735</v>
      </c>
      <c r="G24" s="199"/>
      <c r="H24" s="229"/>
      <c r="I24" s="47"/>
      <c r="J24" s="108" t="str">
        <f>VLOOKUP($F24,УЧАСТНИКИ!$A$2:$K$232,9,FALSE)</f>
        <v>Л</v>
      </c>
      <c r="L24" s="2"/>
    </row>
    <row r="25" spans="1:12" ht="18" customHeight="1" x14ac:dyDescent="0.2">
      <c r="A25" s="47" t="s">
        <v>18</v>
      </c>
      <c r="B25" s="293" t="str">
        <f>VLOOKUP($F25,УЧАСТНИКИ!$A$1:$K$705,3,FALSE)</f>
        <v>НЯТЮНОВ ЮЛИАН</v>
      </c>
      <c r="C25" s="108">
        <f>VLOOKUP($F25,УЧАСТНИКИ!$A$1:$K$705,4,FALSE)</f>
        <v>1998</v>
      </c>
      <c r="D25" s="87" t="str">
        <f>VLOOKUP($F25,УЧАСТНИКИ!$A$1:$K$705,5,FALSE)</f>
        <v>КАЗАНЬ</v>
      </c>
      <c r="E25" s="87" t="str">
        <f>VLOOKUP($F25,УЧАСТНИКИ!$A$1:$K$705,11,FALSE)</f>
        <v>СТРЕЛА</v>
      </c>
      <c r="F25" s="192">
        <v>3801</v>
      </c>
      <c r="G25" s="199"/>
      <c r="H25" s="229"/>
      <c r="I25" s="47"/>
      <c r="J25" s="108" t="str">
        <f>VLOOKUP($F25,УЧАСТНИКИ!$A$2:$K$232,9,FALSE)</f>
        <v>Л</v>
      </c>
    </row>
    <row r="26" spans="1:12" ht="18" customHeight="1" x14ac:dyDescent="0.2">
      <c r="A26" s="47" t="s">
        <v>19</v>
      </c>
      <c r="B26" s="293" t="str">
        <f>VLOOKUP($F26,УЧАСТНИКИ!$A$1:$K$705,3,FALSE)</f>
        <v>КИСЕЛЕВ РОМАН</v>
      </c>
      <c r="C26" s="108">
        <f>VLOOKUP($F26,УЧАСТНИКИ!$A$1:$K$705,4,FALSE)</f>
        <v>1984</v>
      </c>
      <c r="D26" s="87" t="str">
        <f>VLOOKUP($F26,УЧАСТНИКИ!$A$1:$K$705,5,FALSE)</f>
        <v>ЗЕЛЕНОДОЛЬСК</v>
      </c>
      <c r="E26" s="87" t="str">
        <f>VLOOKUP($F26,УЧАСТНИКИ!$A$1:$K$705,11,FALSE)</f>
        <v>-</v>
      </c>
      <c r="F26" s="192">
        <v>33</v>
      </c>
      <c r="G26" s="199"/>
      <c r="H26" s="229"/>
      <c r="I26" s="47"/>
      <c r="J26" s="108" t="str">
        <f>VLOOKUP($F26,УЧАСТНИКИ!$A$2:$K$232,9,FALSE)</f>
        <v>Л</v>
      </c>
    </row>
    <row r="27" spans="1:12" ht="18" customHeight="1" x14ac:dyDescent="0.2">
      <c r="A27" s="47" t="s">
        <v>20</v>
      </c>
      <c r="B27" s="293" t="str">
        <f>VLOOKUP($F27,УЧАСТНИКИ!$A$1:$K$705,3,FALSE)</f>
        <v>БИКИНЕЕВ РУСЛАН</v>
      </c>
      <c r="C27" s="108">
        <f>VLOOKUP($F27,УЧАСТНИКИ!$A$1:$K$705,4,FALSE)</f>
        <v>1998</v>
      </c>
      <c r="D27" s="87" t="str">
        <f>VLOOKUP($F27,УЧАСТНИКИ!$A$1:$K$705,5,FALSE)</f>
        <v>КАЗАНЬ</v>
      </c>
      <c r="E27" s="87" t="str">
        <f>VLOOKUP($F27,УЧАСТНИКИ!$A$1:$K$705,11,FALSE)</f>
        <v>КЭК</v>
      </c>
      <c r="F27" s="192">
        <v>3780</v>
      </c>
      <c r="G27" s="199"/>
      <c r="H27" s="229"/>
      <c r="I27" s="47"/>
      <c r="J27" s="108" t="str">
        <f>VLOOKUP($F27,УЧАСТНИКИ!$A$2:$K$232,9,FALSE)</f>
        <v>Л</v>
      </c>
    </row>
    <row r="28" spans="1:12" ht="18" customHeight="1" x14ac:dyDescent="0.2">
      <c r="A28" s="47" t="s">
        <v>21</v>
      </c>
      <c r="B28" s="293" t="str">
        <f>VLOOKUP($F28,УЧАСТНИКИ!$A$1:$K$705,3,FALSE)</f>
        <v>ТУХБАТУЛЛИН ФАНИЛЬ</v>
      </c>
      <c r="C28" s="108">
        <f>VLOOKUP($F28,УЧАСТНИКИ!$A$1:$K$705,4,FALSE)</f>
        <v>1974</v>
      </c>
      <c r="D28" s="87" t="str">
        <f>VLOOKUP($F28,УЧАСТНИКИ!$A$1:$K$705,5,FALSE)</f>
        <v>БАВЛЫ</v>
      </c>
      <c r="E28" s="87" t="str">
        <f>VLOOKUP($F28,УЧАСТНИКИ!$A$1:$K$705,11,FALSE)</f>
        <v>ДЮСШ №1</v>
      </c>
      <c r="F28" s="192">
        <v>14</v>
      </c>
      <c r="G28" s="199"/>
      <c r="H28" s="229"/>
      <c r="I28" s="47"/>
      <c r="J28" s="108">
        <f>VLOOKUP($F28,УЧАСТНИКИ!$A$2:$K$232,9,FALSE)</f>
        <v>2</v>
      </c>
    </row>
    <row r="29" spans="1:12" ht="18" customHeight="1" x14ac:dyDescent="0.2">
      <c r="A29" s="47" t="s">
        <v>22</v>
      </c>
      <c r="B29" s="293" t="str">
        <f>VLOOKUP($F29,УЧАСТНИКИ!$A$1:$K$705,3,FALSE)</f>
        <v>ЛАЗАРЕВ ЮРИЙ</v>
      </c>
      <c r="C29" s="108">
        <f>VLOOKUP($F29,УЧАСТНИКИ!$A$1:$K$705,4,FALSE)</f>
        <v>1996</v>
      </c>
      <c r="D29" s="87" t="str">
        <f>VLOOKUP($F29,УЧАСТНИКИ!$A$1:$K$705,5,FALSE)</f>
        <v>НАБ.ЧЕЛНЫ</v>
      </c>
      <c r="E29" s="87" t="str">
        <f>VLOOKUP($F29,УЧАСТНИКИ!$A$1:$K$705,11,FALSE)</f>
        <v>ЯР ЧАЛЛЫ</v>
      </c>
      <c r="F29" s="192">
        <v>3873</v>
      </c>
      <c r="G29" s="199"/>
      <c r="H29" s="229"/>
      <c r="I29" s="47"/>
      <c r="J29" s="108" t="str">
        <f>VLOOKUP($F29,УЧАСТНИКИ!$A$2:$K$232,9,FALSE)</f>
        <v>Л</v>
      </c>
    </row>
    <row r="30" spans="1:12" ht="18" customHeight="1" x14ac:dyDescent="0.2">
      <c r="A30" s="47" t="s">
        <v>23</v>
      </c>
      <c r="B30" s="293" t="str">
        <f>VLOOKUP($F30,УЧАСТНИКИ!$A$1:$K$705,3,FALSE)</f>
        <v>МЕЛЬНИКОВ НИКИТА</v>
      </c>
      <c r="C30" s="108">
        <f>VLOOKUP($F30,УЧАСТНИКИ!$A$1:$K$705,4,FALSE)</f>
        <v>1999</v>
      </c>
      <c r="D30" s="87" t="str">
        <f>VLOOKUP($F30,УЧАСТНИКИ!$A$1:$K$705,5,FALSE)</f>
        <v>КАЗАНЬ</v>
      </c>
      <c r="E30" s="87" t="str">
        <f>VLOOKUP($F30,УЧАСТНИКИ!$A$1:$K$705,11,FALSE)</f>
        <v>СТРЕЛА</v>
      </c>
      <c r="F30" s="192">
        <v>3796</v>
      </c>
      <c r="G30" s="199"/>
      <c r="H30" s="229"/>
      <c r="I30" s="47"/>
      <c r="J30" s="108" t="str">
        <f>VLOOKUP($F30,УЧАСТНИКИ!$A$2:$K$232,9,FALSE)</f>
        <v>Л</v>
      </c>
      <c r="L30" s="2"/>
    </row>
    <row r="31" spans="1:12" ht="18" customHeight="1" x14ac:dyDescent="0.2">
      <c r="A31" s="47" t="s">
        <v>46</v>
      </c>
      <c r="B31" s="293" t="str">
        <f>VLOOKUP($F31,УЧАСТНИКИ!$A$1:$K$705,3,FALSE)</f>
        <v>БУРГАНОВ МАКСИМ</v>
      </c>
      <c r="C31" s="108" t="str">
        <f>VLOOKUP($F31,УЧАСТНИКИ!$A$1:$K$705,4,FALSE)</f>
        <v>2002ВК</v>
      </c>
      <c r="D31" s="87" t="str">
        <f>VLOOKUP($F31,УЧАСТНИКИ!$A$1:$K$705,5,FALSE)</f>
        <v>КАЗАНЬ</v>
      </c>
      <c r="E31" s="87" t="str">
        <f>VLOOKUP($F31,УЧАСТНИКИ!$A$1:$K$705,11,FALSE)</f>
        <v>СДЮСШОР ЛА</v>
      </c>
      <c r="F31" s="192">
        <v>3794</v>
      </c>
      <c r="G31" s="199"/>
      <c r="H31" s="229"/>
      <c r="I31" s="47"/>
      <c r="J31" s="108" t="str">
        <f>VLOOKUP($F31,УЧАСТНИКИ!$A$2:$K$232,9,FALSE)</f>
        <v>ВК</v>
      </c>
    </row>
    <row r="32" spans="1:12" ht="18" customHeight="1" x14ac:dyDescent="0.2">
      <c r="A32" s="47" t="s">
        <v>50</v>
      </c>
      <c r="B32" s="293"/>
      <c r="C32" s="108"/>
      <c r="D32" s="87"/>
      <c r="E32" s="87"/>
      <c r="F32" s="192"/>
      <c r="G32" s="199"/>
      <c r="H32" s="229"/>
      <c r="I32" s="47"/>
      <c r="J32" s="108"/>
    </row>
    <row r="33" spans="1:12" ht="18" customHeight="1" x14ac:dyDescent="0.2">
      <c r="A33" s="47" t="s">
        <v>49</v>
      </c>
      <c r="B33" s="293"/>
      <c r="C33" s="108"/>
      <c r="D33" s="87"/>
      <c r="E33" s="87"/>
      <c r="F33" s="192"/>
      <c r="G33" s="199"/>
      <c r="H33" s="229"/>
      <c r="I33" s="47"/>
      <c r="J33" s="108"/>
    </row>
    <row r="34" spans="1:12" ht="18" customHeight="1" x14ac:dyDescent="0.2">
      <c r="A34" s="47" t="s">
        <v>48</v>
      </c>
      <c r="B34" s="293"/>
      <c r="C34" s="108"/>
      <c r="D34" s="87"/>
      <c r="E34" s="87"/>
      <c r="F34" s="192"/>
      <c r="G34" s="199"/>
      <c r="H34" s="229"/>
      <c r="I34" s="47"/>
      <c r="J34" s="108"/>
    </row>
    <row r="35" spans="1:12" ht="18" customHeight="1" x14ac:dyDescent="0.2">
      <c r="A35" s="47" t="s">
        <v>47</v>
      </c>
      <c r="B35" s="293"/>
      <c r="C35" s="108"/>
      <c r="D35" s="87"/>
      <c r="E35" s="87"/>
      <c r="F35" s="192"/>
      <c r="G35" s="199"/>
      <c r="H35" s="229"/>
      <c r="I35" s="47"/>
      <c r="J35" s="108"/>
    </row>
    <row r="36" spans="1:12" ht="21" hidden="1" customHeight="1" x14ac:dyDescent="0.25">
      <c r="A36" s="49"/>
      <c r="B36" s="80" t="s">
        <v>26</v>
      </c>
      <c r="C36" s="49"/>
      <c r="D36" s="82"/>
      <c r="E36" s="49"/>
      <c r="F36" s="49"/>
      <c r="G36" s="49"/>
      <c r="H36" s="164"/>
      <c r="I36" s="47"/>
      <c r="J36" s="164"/>
    </row>
    <row r="37" spans="1:12" ht="21" hidden="1" customHeight="1" x14ac:dyDescent="0.2">
      <c r="A37" s="79"/>
      <c r="B37" s="438" t="str">
        <f>Name_9</f>
        <v>МУЖЧИНЫ 2001г.р. и старше</v>
      </c>
      <c r="C37" s="438"/>
      <c r="D37" s="81"/>
      <c r="E37" s="79"/>
      <c r="F37" s="79"/>
      <c r="G37" s="79"/>
      <c r="H37" s="228"/>
      <c r="I37" s="228"/>
      <c r="J37" s="228"/>
    </row>
    <row r="38" spans="1:12" ht="18" hidden="1" customHeight="1" x14ac:dyDescent="0.2">
      <c r="A38" s="47" t="s">
        <v>17</v>
      </c>
      <c r="B38" s="293" t="e">
        <f>VLOOKUP($F38,УЧАСТНИКИ!$A$1:$K$705,3,FALSE)</f>
        <v>#N/A</v>
      </c>
      <c r="C38" s="108" t="e">
        <f>VLOOKUP($F38,УЧАСТНИКИ!$A$1:$K$705,4,FALSE)</f>
        <v>#N/A</v>
      </c>
      <c r="D38" s="87" t="e">
        <f>VLOOKUP($F38,УЧАСТНИКИ!$A$1:$K$705,5,FALSE)</f>
        <v>#N/A</v>
      </c>
      <c r="E38" s="87" t="e">
        <f>VLOOKUP($F38,УЧАСТНИКИ!$A$1:$K$705,11,FALSE)</f>
        <v>#N/A</v>
      </c>
      <c r="F38" s="192"/>
      <c r="G38" s="199"/>
      <c r="H38" s="229"/>
      <c r="I38" s="47"/>
      <c r="J38" s="5"/>
      <c r="L38" s="2"/>
    </row>
    <row r="39" spans="1:12" ht="18" hidden="1" customHeight="1" x14ac:dyDescent="0.2">
      <c r="A39" s="47" t="s">
        <v>18</v>
      </c>
      <c r="B39" s="293" t="e">
        <f>VLOOKUP($F39,УЧАСТНИКИ!$A$1:$K$705,3,FALSE)</f>
        <v>#N/A</v>
      </c>
      <c r="C39" s="108" t="e">
        <f>VLOOKUP($F39,УЧАСТНИКИ!$A$1:$K$705,4,FALSE)</f>
        <v>#N/A</v>
      </c>
      <c r="D39" s="87" t="e">
        <f>VLOOKUP($F39,УЧАСТНИКИ!$A$1:$K$705,5,FALSE)</f>
        <v>#N/A</v>
      </c>
      <c r="E39" s="87" t="e">
        <f>VLOOKUP($F39,УЧАСТНИКИ!$A$1:$K$705,11,FALSE)</f>
        <v>#N/A</v>
      </c>
      <c r="F39" s="192"/>
      <c r="G39" s="199"/>
      <c r="H39" s="229"/>
      <c r="I39" s="47"/>
      <c r="J39" s="5"/>
    </row>
    <row r="40" spans="1:12" ht="18" hidden="1" customHeight="1" x14ac:dyDescent="0.2">
      <c r="A40" s="47" t="s">
        <v>19</v>
      </c>
      <c r="B40" s="293" t="e">
        <f>VLOOKUP($F40,УЧАСТНИКИ!$A$1:$K$705,3,FALSE)</f>
        <v>#N/A</v>
      </c>
      <c r="C40" s="108" t="e">
        <f>VLOOKUP($F40,УЧАСТНИКИ!$A$1:$K$705,4,FALSE)</f>
        <v>#N/A</v>
      </c>
      <c r="D40" s="87" t="e">
        <f>VLOOKUP($F40,УЧАСТНИКИ!$A$1:$K$705,5,FALSE)</f>
        <v>#N/A</v>
      </c>
      <c r="E40" s="87" t="e">
        <f>VLOOKUP($F40,УЧАСТНИКИ!$A$1:$K$705,11,FALSE)</f>
        <v>#N/A</v>
      </c>
      <c r="F40" s="192"/>
      <c r="G40" s="199"/>
      <c r="H40" s="229"/>
      <c r="I40" s="47"/>
      <c r="J40" s="5"/>
    </row>
    <row r="41" spans="1:12" ht="18" hidden="1" customHeight="1" x14ac:dyDescent="0.2">
      <c r="A41" s="47" t="s">
        <v>20</v>
      </c>
      <c r="B41" s="293" t="e">
        <f>VLOOKUP($F41,УЧАСТНИКИ!$A$1:$K$705,3,FALSE)</f>
        <v>#N/A</v>
      </c>
      <c r="C41" s="108" t="e">
        <f>VLOOKUP($F41,УЧАСТНИКИ!$A$1:$K$705,4,FALSE)</f>
        <v>#N/A</v>
      </c>
      <c r="D41" s="87" t="e">
        <f>VLOOKUP($F41,УЧАСТНИКИ!$A$1:$K$705,5,FALSE)</f>
        <v>#N/A</v>
      </c>
      <c r="E41" s="87" t="e">
        <f>VLOOKUP($F41,УЧАСТНИКИ!$A$1:$K$705,11,FALSE)</f>
        <v>#N/A</v>
      </c>
      <c r="F41" s="192"/>
      <c r="G41" s="199"/>
      <c r="H41" s="229"/>
      <c r="I41" s="47"/>
      <c r="J41" s="5"/>
    </row>
    <row r="42" spans="1:12" ht="18" hidden="1" customHeight="1" x14ac:dyDescent="0.2">
      <c r="A42" s="47" t="s">
        <v>21</v>
      </c>
      <c r="B42" s="293" t="e">
        <f>VLOOKUP($F42,УЧАСТНИКИ!$A$1:$K$705,3,FALSE)</f>
        <v>#N/A</v>
      </c>
      <c r="C42" s="108" t="e">
        <f>VLOOKUP($F42,УЧАСТНИКИ!$A$1:$K$705,4,FALSE)</f>
        <v>#N/A</v>
      </c>
      <c r="D42" s="87" t="e">
        <f>VLOOKUP($F42,УЧАСТНИКИ!$A$1:$K$705,5,FALSE)</f>
        <v>#N/A</v>
      </c>
      <c r="E42" s="87" t="e">
        <f>VLOOKUP($F42,УЧАСТНИКИ!$A$1:$K$705,11,FALSE)</f>
        <v>#N/A</v>
      </c>
      <c r="F42" s="192"/>
      <c r="G42" s="199"/>
      <c r="H42" s="229"/>
      <c r="I42" s="47"/>
      <c r="J42" s="5"/>
    </row>
    <row r="43" spans="1:12" ht="18" hidden="1" customHeight="1" x14ac:dyDescent="0.2">
      <c r="A43" s="47" t="s">
        <v>22</v>
      </c>
      <c r="B43" s="293" t="e">
        <f>VLOOKUP($F43,УЧАСТНИКИ!$A$1:$K$705,3,FALSE)</f>
        <v>#N/A</v>
      </c>
      <c r="C43" s="108" t="e">
        <f>VLOOKUP($F43,УЧАСТНИКИ!$A$1:$K$705,4,FALSE)</f>
        <v>#N/A</v>
      </c>
      <c r="D43" s="87" t="e">
        <f>VLOOKUP($F43,УЧАСТНИКИ!$A$1:$K$705,5,FALSE)</f>
        <v>#N/A</v>
      </c>
      <c r="E43" s="87" t="e">
        <f>VLOOKUP($F43,УЧАСТНИКИ!$A$1:$K$705,11,FALSE)</f>
        <v>#N/A</v>
      </c>
      <c r="F43" s="192"/>
      <c r="G43" s="199"/>
      <c r="H43" s="229"/>
      <c r="I43" s="47"/>
      <c r="J43" s="5"/>
    </row>
    <row r="44" spans="1:12" ht="18" hidden="1" customHeight="1" x14ac:dyDescent="0.2">
      <c r="A44" s="47" t="s">
        <v>23</v>
      </c>
      <c r="B44" s="293" t="e">
        <f>VLOOKUP($F44,УЧАСТНИКИ!$A$1:$K$705,3,FALSE)</f>
        <v>#N/A</v>
      </c>
      <c r="C44" s="108" t="e">
        <f>VLOOKUP($F44,УЧАСТНИКИ!$A$1:$K$705,4,FALSE)</f>
        <v>#N/A</v>
      </c>
      <c r="D44" s="87" t="e">
        <f>VLOOKUP($F44,УЧАСТНИКИ!$A$1:$K$705,5,FALSE)</f>
        <v>#N/A</v>
      </c>
      <c r="E44" s="87" t="e">
        <f>VLOOKUP($F44,УЧАСТНИКИ!$A$1:$K$705,11,FALSE)</f>
        <v>#N/A</v>
      </c>
      <c r="F44" s="192"/>
      <c r="G44" s="199"/>
      <c r="H44" s="229"/>
      <c r="I44" s="47"/>
      <c r="J44" s="5"/>
      <c r="L44" s="2"/>
    </row>
    <row r="45" spans="1:12" ht="18" hidden="1" customHeight="1" x14ac:dyDescent="0.2">
      <c r="A45" s="47" t="s">
        <v>46</v>
      </c>
      <c r="B45" s="293" t="e">
        <f>VLOOKUP($F45,УЧАСТНИКИ!$A$1:$K$705,3,FALSE)</f>
        <v>#N/A</v>
      </c>
      <c r="C45" s="108" t="e">
        <f>VLOOKUP($F45,УЧАСТНИКИ!$A$1:$K$705,4,FALSE)</f>
        <v>#N/A</v>
      </c>
      <c r="D45" s="87" t="e">
        <f>VLOOKUP($F45,УЧАСТНИКИ!$A$1:$K$705,5,FALSE)</f>
        <v>#N/A</v>
      </c>
      <c r="E45" s="87" t="e">
        <f>VLOOKUP($F45,УЧАСТНИКИ!$A$1:$K$705,11,FALSE)</f>
        <v>#N/A</v>
      </c>
      <c r="F45" s="192"/>
      <c r="G45" s="199"/>
      <c r="H45" s="229"/>
      <c r="I45" s="47"/>
      <c r="J45" s="5"/>
    </row>
    <row r="46" spans="1:12" ht="18" hidden="1" customHeight="1" x14ac:dyDescent="0.2">
      <c r="A46" s="47" t="s">
        <v>50</v>
      </c>
      <c r="B46" s="293"/>
      <c r="C46" s="108"/>
      <c r="D46" s="87"/>
      <c r="E46" s="87"/>
      <c r="F46" s="192"/>
      <c r="G46" s="199"/>
      <c r="H46" s="229"/>
      <c r="I46" s="47"/>
      <c r="J46" s="5"/>
    </row>
    <row r="47" spans="1:12" ht="15.75" x14ac:dyDescent="0.25">
      <c r="A47" s="420" t="s">
        <v>40</v>
      </c>
      <c r="B47" s="1"/>
      <c r="D47" s="84"/>
      <c r="E47" s="420" t="s">
        <v>35</v>
      </c>
      <c r="F47" s="420"/>
      <c r="K47" s="8"/>
    </row>
    <row r="48" spans="1:12" ht="15.75" customHeight="1" x14ac:dyDescent="0.25">
      <c r="A48" s="420" t="s">
        <v>33</v>
      </c>
      <c r="E48" s="433" t="s">
        <v>34</v>
      </c>
      <c r="F48" s="433"/>
      <c r="K48" s="8"/>
    </row>
  </sheetData>
  <mergeCells count="8">
    <mergeCell ref="B37:C37"/>
    <mergeCell ref="E48:F48"/>
    <mergeCell ref="A1:J1"/>
    <mergeCell ref="A2:J2"/>
    <mergeCell ref="A3:H3"/>
    <mergeCell ref="A4:B4"/>
    <mergeCell ref="A5:B5"/>
    <mergeCell ref="B9:C9"/>
  </mergeCells>
  <printOptions horizontalCentered="1"/>
  <pageMargins left="0.35433070866141736" right="0.35433070866141736" top="0.47244094488188981" bottom="0.27559055118110237" header="0.27559055118110237" footer="0.19685039370078741"/>
  <pageSetup paperSize="9" scale="84" orientation="portrait" verticalDpi="300" r:id="rId1"/>
  <headerFooter alignWithMargins="0"/>
  <rowBreaks count="1" manualBreakCount="1">
    <brk id="3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11"/>
  </sheetPr>
  <dimension ref="A1:K194"/>
  <sheetViews>
    <sheetView topLeftCell="A100" zoomScale="85" zoomScaleNormal="85" workbookViewId="0">
      <selection activeCell="C103" sqref="C1:C1048576"/>
    </sheetView>
  </sheetViews>
  <sheetFormatPr defaultRowHeight="12.75" x14ac:dyDescent="0.2"/>
  <cols>
    <col min="1" max="1" width="7.5703125" style="291" customWidth="1"/>
    <col min="2" max="2" width="6.42578125" style="291" hidden="1" customWidth="1"/>
    <col min="3" max="3" width="39.5703125" style="326" bestFit="1" customWidth="1"/>
    <col min="4" max="4" width="10.140625" style="291" bestFit="1" customWidth="1"/>
    <col min="5" max="5" width="34.85546875" style="325" customWidth="1"/>
    <col min="6" max="6" width="9.85546875" style="291" hidden="1" customWidth="1"/>
    <col min="7" max="7" width="10.5703125" style="291" hidden="1" customWidth="1"/>
    <col min="8" max="8" width="7.28515625" style="291" customWidth="1"/>
    <col min="9" max="9" width="7.42578125" style="291" customWidth="1"/>
    <col min="10" max="10" width="50.140625" style="325" customWidth="1"/>
    <col min="11" max="11" width="36.85546875" style="325" customWidth="1"/>
    <col min="12" max="16384" width="9.140625" style="324"/>
  </cols>
  <sheetData>
    <row r="1" spans="1:11" s="338" customFormat="1" x14ac:dyDescent="0.2">
      <c r="A1" s="320" t="s">
        <v>153</v>
      </c>
      <c r="B1" s="320" t="s">
        <v>13</v>
      </c>
      <c r="C1" s="321" t="s">
        <v>14</v>
      </c>
      <c r="D1" s="320" t="s">
        <v>251</v>
      </c>
      <c r="E1" s="322" t="s">
        <v>104</v>
      </c>
      <c r="F1" s="320" t="s">
        <v>12</v>
      </c>
      <c r="G1" s="320" t="s">
        <v>54</v>
      </c>
      <c r="H1" s="320" t="s">
        <v>29</v>
      </c>
      <c r="I1" s="320" t="s">
        <v>105</v>
      </c>
      <c r="J1" s="323" t="s">
        <v>15</v>
      </c>
      <c r="K1" s="323" t="s">
        <v>103</v>
      </c>
    </row>
    <row r="2" spans="1:11" x14ac:dyDescent="0.2">
      <c r="A2" s="291">
        <v>3574</v>
      </c>
      <c r="C2" s="326" t="s">
        <v>424</v>
      </c>
      <c r="D2" s="291">
        <v>1998</v>
      </c>
      <c r="E2" s="325" t="s">
        <v>152</v>
      </c>
      <c r="H2" s="291">
        <v>2</v>
      </c>
      <c r="I2" s="291" t="s">
        <v>158</v>
      </c>
      <c r="J2" s="325" t="s">
        <v>425</v>
      </c>
      <c r="K2" s="325" t="s">
        <v>426</v>
      </c>
    </row>
    <row r="3" spans="1:11" x14ac:dyDescent="0.2">
      <c r="A3" s="291">
        <v>3573</v>
      </c>
      <c r="C3" s="326" t="s">
        <v>427</v>
      </c>
      <c r="D3" s="291">
        <v>1998</v>
      </c>
      <c r="E3" s="325" t="s">
        <v>152</v>
      </c>
      <c r="H3" s="291">
        <v>2</v>
      </c>
      <c r="I3" s="291" t="s">
        <v>158</v>
      </c>
      <c r="J3" s="325" t="s">
        <v>425</v>
      </c>
      <c r="K3" s="325" t="s">
        <v>426</v>
      </c>
    </row>
    <row r="4" spans="1:11" x14ac:dyDescent="0.2">
      <c r="A4" s="291">
        <v>3770</v>
      </c>
      <c r="C4" s="326" t="s">
        <v>202</v>
      </c>
      <c r="D4" s="291">
        <v>2000</v>
      </c>
      <c r="E4" s="325" t="s">
        <v>152</v>
      </c>
      <c r="H4" s="291">
        <v>2</v>
      </c>
      <c r="I4" s="291" t="s">
        <v>158</v>
      </c>
      <c r="J4" s="325" t="s">
        <v>299</v>
      </c>
      <c r="K4" s="325" t="s">
        <v>160</v>
      </c>
    </row>
    <row r="5" spans="1:11" x14ac:dyDescent="0.2">
      <c r="A5" s="291">
        <v>3771</v>
      </c>
      <c r="C5" s="326" t="s">
        <v>203</v>
      </c>
      <c r="D5" s="291">
        <v>2000</v>
      </c>
      <c r="E5" s="325" t="s">
        <v>152</v>
      </c>
      <c r="H5" s="291" t="s">
        <v>68</v>
      </c>
      <c r="I5" s="291">
        <v>3</v>
      </c>
      <c r="J5" s="325" t="s">
        <v>299</v>
      </c>
      <c r="K5" s="325" t="s">
        <v>160</v>
      </c>
    </row>
    <row r="6" spans="1:11" x14ac:dyDescent="0.2">
      <c r="A6" s="291">
        <v>3760</v>
      </c>
      <c r="C6" s="326" t="s">
        <v>428</v>
      </c>
      <c r="D6" s="291">
        <v>1999</v>
      </c>
      <c r="E6" s="325" t="s">
        <v>152</v>
      </c>
      <c r="H6" s="291" t="s">
        <v>68</v>
      </c>
      <c r="I6" s="291" t="s">
        <v>158</v>
      </c>
      <c r="J6" s="325" t="s">
        <v>213</v>
      </c>
      <c r="K6" s="325" t="s">
        <v>211</v>
      </c>
    </row>
    <row r="7" spans="1:11" x14ac:dyDescent="0.2">
      <c r="A7" s="291">
        <v>3751</v>
      </c>
      <c r="C7" s="326" t="s">
        <v>429</v>
      </c>
      <c r="D7" s="291">
        <v>1998</v>
      </c>
      <c r="E7" s="325" t="s">
        <v>152</v>
      </c>
      <c r="H7" s="291">
        <v>1</v>
      </c>
      <c r="I7" s="291" t="s">
        <v>158</v>
      </c>
      <c r="J7" s="325" t="s">
        <v>259</v>
      </c>
      <c r="K7" s="325" t="s">
        <v>160</v>
      </c>
    </row>
    <row r="8" spans="1:11" x14ac:dyDescent="0.2">
      <c r="A8" s="291">
        <v>3750</v>
      </c>
      <c r="C8" s="326" t="s">
        <v>430</v>
      </c>
      <c r="D8" s="291">
        <v>1998</v>
      </c>
      <c r="E8" s="325" t="s">
        <v>152</v>
      </c>
      <c r="H8" s="291">
        <v>1</v>
      </c>
      <c r="I8" s="291" t="s">
        <v>158</v>
      </c>
      <c r="J8" s="325" t="s">
        <v>259</v>
      </c>
      <c r="K8" s="325" t="s">
        <v>160</v>
      </c>
    </row>
    <row r="9" spans="1:11" x14ac:dyDescent="0.2">
      <c r="A9" s="291">
        <v>3749</v>
      </c>
      <c r="C9" s="326" t="s">
        <v>431</v>
      </c>
      <c r="D9" s="291">
        <v>1996</v>
      </c>
      <c r="E9" s="325" t="s">
        <v>152</v>
      </c>
      <c r="H9" s="291">
        <v>1</v>
      </c>
      <c r="I9" s="291" t="s">
        <v>158</v>
      </c>
      <c r="J9" s="325" t="s">
        <v>259</v>
      </c>
      <c r="K9" s="325" t="s">
        <v>161</v>
      </c>
    </row>
    <row r="10" spans="1:11" x14ac:dyDescent="0.2">
      <c r="A10" s="291">
        <v>3748</v>
      </c>
      <c r="C10" s="326" t="s">
        <v>432</v>
      </c>
      <c r="D10" s="291">
        <v>1996</v>
      </c>
      <c r="E10" s="325" t="s">
        <v>152</v>
      </c>
      <c r="H10" s="291">
        <v>1</v>
      </c>
      <c r="I10" s="291" t="s">
        <v>158</v>
      </c>
      <c r="J10" s="325" t="s">
        <v>259</v>
      </c>
      <c r="K10" s="325" t="s">
        <v>433</v>
      </c>
    </row>
    <row r="11" spans="1:11" x14ac:dyDescent="0.2">
      <c r="A11" s="291">
        <v>3747</v>
      </c>
      <c r="C11" s="326" t="s">
        <v>434</v>
      </c>
      <c r="D11" s="291">
        <v>1999</v>
      </c>
      <c r="E11" s="325" t="s">
        <v>152</v>
      </c>
      <c r="H11" s="291">
        <v>1</v>
      </c>
      <c r="I11" s="291">
        <v>3</v>
      </c>
      <c r="J11" s="325" t="s">
        <v>259</v>
      </c>
      <c r="K11" s="325" t="s">
        <v>160</v>
      </c>
    </row>
    <row r="12" spans="1:11" x14ac:dyDescent="0.2">
      <c r="A12" s="291">
        <v>3746</v>
      </c>
      <c r="C12" s="326" t="s">
        <v>435</v>
      </c>
      <c r="D12" s="291">
        <v>1997</v>
      </c>
      <c r="E12" s="325" t="s">
        <v>152</v>
      </c>
      <c r="H12" s="291">
        <v>1</v>
      </c>
      <c r="I12" s="291" t="s">
        <v>158</v>
      </c>
      <c r="J12" s="325" t="s">
        <v>259</v>
      </c>
      <c r="K12" s="325" t="s">
        <v>161</v>
      </c>
    </row>
    <row r="13" spans="1:11" x14ac:dyDescent="0.2">
      <c r="A13" s="291">
        <v>3745</v>
      </c>
      <c r="C13" s="326" t="s">
        <v>220</v>
      </c>
      <c r="D13" s="291">
        <v>2001</v>
      </c>
      <c r="E13" s="325" t="s">
        <v>152</v>
      </c>
      <c r="H13" s="291">
        <v>3</v>
      </c>
      <c r="I13" s="291" t="s">
        <v>158</v>
      </c>
      <c r="J13" s="325" t="s">
        <v>436</v>
      </c>
      <c r="K13" s="325" t="s">
        <v>161</v>
      </c>
    </row>
    <row r="14" spans="1:11" x14ac:dyDescent="0.2">
      <c r="A14" s="291">
        <v>3744</v>
      </c>
      <c r="C14" s="326" t="s">
        <v>437</v>
      </c>
      <c r="D14" s="291">
        <v>1996</v>
      </c>
      <c r="E14" s="325" t="s">
        <v>152</v>
      </c>
      <c r="H14" s="291" t="s">
        <v>68</v>
      </c>
      <c r="I14" s="291" t="s">
        <v>158</v>
      </c>
      <c r="J14" s="325" t="s">
        <v>259</v>
      </c>
      <c r="K14" s="325" t="s">
        <v>161</v>
      </c>
    </row>
    <row r="15" spans="1:11" x14ac:dyDescent="0.2">
      <c r="A15" s="291">
        <v>3743</v>
      </c>
      <c r="C15" s="326" t="s">
        <v>438</v>
      </c>
      <c r="D15" s="291">
        <v>1977</v>
      </c>
      <c r="E15" s="325" t="s">
        <v>152</v>
      </c>
      <c r="H15" s="291" t="s">
        <v>439</v>
      </c>
      <c r="I15" s="291" t="s">
        <v>158</v>
      </c>
      <c r="J15" s="325" t="s">
        <v>440</v>
      </c>
      <c r="K15" s="325" t="s">
        <v>160</v>
      </c>
    </row>
    <row r="16" spans="1:11" x14ac:dyDescent="0.2">
      <c r="A16" s="291">
        <v>3741</v>
      </c>
      <c r="C16" s="326" t="s">
        <v>233</v>
      </c>
      <c r="D16" s="291">
        <v>1998</v>
      </c>
      <c r="E16" s="325" t="s">
        <v>152</v>
      </c>
      <c r="H16" s="291">
        <v>1</v>
      </c>
      <c r="I16" s="291">
        <v>3</v>
      </c>
      <c r="J16" s="325" t="s">
        <v>172</v>
      </c>
      <c r="K16" s="325" t="s">
        <v>160</v>
      </c>
    </row>
    <row r="17" spans="1:11" x14ac:dyDescent="0.2">
      <c r="A17" s="291">
        <v>3740</v>
      </c>
      <c r="C17" s="326" t="s">
        <v>441</v>
      </c>
      <c r="D17" s="291">
        <v>1995</v>
      </c>
      <c r="E17" s="325" t="s">
        <v>152</v>
      </c>
      <c r="H17" s="291">
        <v>1</v>
      </c>
      <c r="I17" s="291" t="s">
        <v>158</v>
      </c>
      <c r="J17" s="325" t="s">
        <v>159</v>
      </c>
      <c r="K17" s="325" t="s">
        <v>160</v>
      </c>
    </row>
    <row r="18" spans="1:11" x14ac:dyDescent="0.2">
      <c r="A18" s="291">
        <v>3739</v>
      </c>
      <c r="C18" s="326" t="s">
        <v>238</v>
      </c>
      <c r="D18" s="291">
        <v>2000</v>
      </c>
      <c r="E18" s="325" t="s">
        <v>152</v>
      </c>
      <c r="H18" s="291">
        <v>3</v>
      </c>
      <c r="I18" s="291" t="s">
        <v>158</v>
      </c>
      <c r="J18" s="325" t="s">
        <v>159</v>
      </c>
      <c r="K18" s="325" t="s">
        <v>160</v>
      </c>
    </row>
    <row r="19" spans="1:11" x14ac:dyDescent="0.2">
      <c r="A19" s="291">
        <v>3738</v>
      </c>
      <c r="C19" s="326" t="s">
        <v>206</v>
      </c>
      <c r="D19" s="291">
        <v>2000</v>
      </c>
      <c r="E19" s="325" t="s">
        <v>152</v>
      </c>
      <c r="H19" s="291">
        <v>3</v>
      </c>
      <c r="I19" s="291" t="s">
        <v>158</v>
      </c>
      <c r="J19" s="325" t="s">
        <v>159</v>
      </c>
      <c r="K19" s="325" t="s">
        <v>160</v>
      </c>
    </row>
    <row r="20" spans="1:11" x14ac:dyDescent="0.2">
      <c r="A20" s="291">
        <v>3737</v>
      </c>
      <c r="C20" s="326" t="s">
        <v>205</v>
      </c>
      <c r="D20" s="291">
        <v>2000</v>
      </c>
      <c r="E20" s="325" t="s">
        <v>152</v>
      </c>
      <c r="H20" s="291">
        <v>1</v>
      </c>
      <c r="I20" s="291" t="s">
        <v>158</v>
      </c>
      <c r="J20" s="325" t="s">
        <v>159</v>
      </c>
      <c r="K20" s="325" t="s">
        <v>160</v>
      </c>
    </row>
    <row r="21" spans="1:11" x14ac:dyDescent="0.2">
      <c r="A21" s="291">
        <v>3736</v>
      </c>
      <c r="C21" s="326" t="s">
        <v>209</v>
      </c>
      <c r="D21" s="291">
        <v>2001</v>
      </c>
      <c r="E21" s="325" t="s">
        <v>152</v>
      </c>
      <c r="H21" s="291">
        <v>2</v>
      </c>
      <c r="I21" s="291">
        <v>3</v>
      </c>
      <c r="J21" s="325" t="s">
        <v>159</v>
      </c>
      <c r="K21" s="325" t="s">
        <v>160</v>
      </c>
    </row>
    <row r="22" spans="1:11" x14ac:dyDescent="0.2">
      <c r="A22" s="291">
        <v>3735</v>
      </c>
      <c r="C22" s="326" t="s">
        <v>208</v>
      </c>
      <c r="D22" s="291">
        <v>2001</v>
      </c>
      <c r="E22" s="325" t="s">
        <v>152</v>
      </c>
      <c r="H22" s="291">
        <v>3</v>
      </c>
      <c r="I22" s="291" t="s">
        <v>158</v>
      </c>
      <c r="J22" s="325" t="s">
        <v>159</v>
      </c>
      <c r="K22" s="325" t="s">
        <v>160</v>
      </c>
    </row>
    <row r="23" spans="1:11" x14ac:dyDescent="0.2">
      <c r="A23" s="291">
        <v>3734</v>
      </c>
      <c r="C23" s="326" t="s">
        <v>207</v>
      </c>
      <c r="D23" s="291">
        <v>2000</v>
      </c>
      <c r="E23" s="325" t="s">
        <v>152</v>
      </c>
      <c r="H23" s="291">
        <v>2</v>
      </c>
      <c r="I23" s="291" t="s">
        <v>158</v>
      </c>
      <c r="J23" s="325" t="s">
        <v>159</v>
      </c>
      <c r="K23" s="325" t="s">
        <v>160</v>
      </c>
    </row>
    <row r="24" spans="1:11" x14ac:dyDescent="0.2">
      <c r="A24" s="291">
        <v>3733</v>
      </c>
      <c r="C24" s="326" t="s">
        <v>204</v>
      </c>
      <c r="D24" s="291">
        <v>2000</v>
      </c>
      <c r="E24" s="325" t="s">
        <v>152</v>
      </c>
      <c r="H24" s="291">
        <v>2</v>
      </c>
      <c r="I24" s="291" t="s">
        <v>158</v>
      </c>
      <c r="J24" s="325" t="s">
        <v>159</v>
      </c>
      <c r="K24" s="325" t="s">
        <v>160</v>
      </c>
    </row>
    <row r="25" spans="1:11" x14ac:dyDescent="0.2">
      <c r="A25" s="291">
        <v>3732</v>
      </c>
      <c r="C25" s="326" t="s">
        <v>442</v>
      </c>
      <c r="D25" s="291">
        <v>1999</v>
      </c>
      <c r="E25" s="325" t="s">
        <v>152</v>
      </c>
      <c r="H25" s="291">
        <v>2</v>
      </c>
      <c r="I25" s="291" t="s">
        <v>158</v>
      </c>
      <c r="J25" s="325" t="s">
        <v>159</v>
      </c>
      <c r="K25" s="325" t="s">
        <v>160</v>
      </c>
    </row>
    <row r="26" spans="1:11" x14ac:dyDescent="0.2">
      <c r="A26" s="291">
        <v>3731</v>
      </c>
      <c r="C26" s="326" t="s">
        <v>443</v>
      </c>
      <c r="D26" s="291">
        <v>1994</v>
      </c>
      <c r="E26" s="325" t="s">
        <v>152</v>
      </c>
      <c r="H26" s="291">
        <v>1</v>
      </c>
      <c r="I26" s="291" t="s">
        <v>158</v>
      </c>
      <c r="J26" s="325" t="s">
        <v>159</v>
      </c>
      <c r="K26" s="325" t="s">
        <v>160</v>
      </c>
    </row>
    <row r="27" spans="1:11" x14ac:dyDescent="0.2">
      <c r="A27" s="291">
        <v>3830</v>
      </c>
      <c r="C27" s="326" t="s">
        <v>447</v>
      </c>
      <c r="D27" s="291">
        <v>1997</v>
      </c>
      <c r="E27" s="325" t="s">
        <v>152</v>
      </c>
      <c r="H27" s="291" t="s">
        <v>68</v>
      </c>
      <c r="I27" s="291">
        <v>3</v>
      </c>
      <c r="J27" s="325" t="s">
        <v>168</v>
      </c>
      <c r="K27" s="325" t="s">
        <v>160</v>
      </c>
    </row>
    <row r="28" spans="1:11" x14ac:dyDescent="0.2">
      <c r="A28" s="291">
        <v>3829</v>
      </c>
      <c r="C28" s="326" t="s">
        <v>448</v>
      </c>
      <c r="D28" s="291">
        <v>1998</v>
      </c>
      <c r="E28" s="325" t="s">
        <v>152</v>
      </c>
      <c r="H28" s="291" t="s">
        <v>68</v>
      </c>
      <c r="I28" s="291">
        <v>3</v>
      </c>
      <c r="J28" s="325" t="s">
        <v>168</v>
      </c>
      <c r="K28" s="325" t="s">
        <v>160</v>
      </c>
    </row>
    <row r="29" spans="1:11" x14ac:dyDescent="0.2">
      <c r="A29" s="291">
        <v>3828</v>
      </c>
      <c r="C29" s="326" t="s">
        <v>157</v>
      </c>
      <c r="D29" s="291">
        <v>2000</v>
      </c>
      <c r="E29" s="325" t="s">
        <v>152</v>
      </c>
      <c r="H29" s="291" t="s">
        <v>68</v>
      </c>
      <c r="I29" s="291">
        <v>1</v>
      </c>
      <c r="J29" s="325" t="s">
        <v>301</v>
      </c>
      <c r="K29" s="325" t="s">
        <v>263</v>
      </c>
    </row>
    <row r="30" spans="1:11" x14ac:dyDescent="0.2">
      <c r="A30" s="291">
        <v>3827</v>
      </c>
      <c r="C30" s="326" t="s">
        <v>249</v>
      </c>
      <c r="D30" s="291">
        <v>2000</v>
      </c>
      <c r="E30" s="325" t="s">
        <v>152</v>
      </c>
      <c r="H30" s="291">
        <v>1</v>
      </c>
      <c r="I30" s="291">
        <v>1</v>
      </c>
      <c r="J30" s="325" t="s">
        <v>275</v>
      </c>
      <c r="K30" s="325" t="s">
        <v>449</v>
      </c>
    </row>
    <row r="31" spans="1:11" x14ac:dyDescent="0.2">
      <c r="A31" s="291">
        <v>3826</v>
      </c>
      <c r="C31" s="326" t="s">
        <v>450</v>
      </c>
      <c r="D31" s="291">
        <v>1997</v>
      </c>
      <c r="E31" s="325" t="s">
        <v>152</v>
      </c>
      <c r="H31" s="291" t="s">
        <v>68</v>
      </c>
      <c r="I31" s="291">
        <v>1</v>
      </c>
      <c r="J31" s="325" t="s">
        <v>451</v>
      </c>
      <c r="K31" s="325" t="s">
        <v>449</v>
      </c>
    </row>
    <row r="32" spans="1:11" x14ac:dyDescent="0.2">
      <c r="A32" s="291">
        <v>3825</v>
      </c>
      <c r="C32" s="326" t="s">
        <v>452</v>
      </c>
      <c r="D32" s="291">
        <v>1989</v>
      </c>
      <c r="E32" s="325" t="s">
        <v>152</v>
      </c>
      <c r="H32" s="291" t="s">
        <v>68</v>
      </c>
      <c r="I32" s="291">
        <v>1</v>
      </c>
      <c r="J32" s="325" t="s">
        <v>453</v>
      </c>
      <c r="K32" s="325" t="s">
        <v>449</v>
      </c>
    </row>
    <row r="33" spans="1:11" x14ac:dyDescent="0.2">
      <c r="A33" s="291">
        <v>3824</v>
      </c>
      <c r="C33" s="326" t="s">
        <v>454</v>
      </c>
      <c r="D33" s="291">
        <v>1999</v>
      </c>
      <c r="E33" s="325" t="s">
        <v>152</v>
      </c>
      <c r="H33" s="291" t="s">
        <v>68</v>
      </c>
      <c r="I33" s="291">
        <v>1</v>
      </c>
      <c r="J33" s="325" t="s">
        <v>254</v>
      </c>
      <c r="K33" s="325" t="s">
        <v>263</v>
      </c>
    </row>
    <row r="34" spans="1:11" x14ac:dyDescent="0.2">
      <c r="A34" s="291">
        <v>3823</v>
      </c>
      <c r="C34" s="326" t="s">
        <v>455</v>
      </c>
      <c r="D34" s="291">
        <v>1998</v>
      </c>
      <c r="E34" s="325" t="s">
        <v>152</v>
      </c>
      <c r="H34" s="291" t="s">
        <v>68</v>
      </c>
      <c r="I34" s="291">
        <v>1</v>
      </c>
      <c r="J34" s="325" t="s">
        <v>456</v>
      </c>
      <c r="K34" s="325" t="s">
        <v>426</v>
      </c>
    </row>
    <row r="35" spans="1:11" x14ac:dyDescent="0.2">
      <c r="A35" s="291">
        <v>3822</v>
      </c>
      <c r="C35" s="326" t="s">
        <v>457</v>
      </c>
      <c r="D35" s="291">
        <v>1988</v>
      </c>
      <c r="E35" s="325" t="s">
        <v>152</v>
      </c>
      <c r="H35" s="291" t="s">
        <v>439</v>
      </c>
      <c r="I35" s="291">
        <v>1</v>
      </c>
      <c r="J35" s="325" t="s">
        <v>458</v>
      </c>
      <c r="K35" s="325" t="s">
        <v>133</v>
      </c>
    </row>
    <row r="36" spans="1:11" x14ac:dyDescent="0.2">
      <c r="A36" s="291">
        <v>3821</v>
      </c>
      <c r="C36" s="326" t="s">
        <v>459</v>
      </c>
      <c r="D36" s="291">
        <v>1990</v>
      </c>
      <c r="E36" s="325" t="s">
        <v>152</v>
      </c>
      <c r="H36" s="291" t="s">
        <v>68</v>
      </c>
      <c r="I36" s="291">
        <v>1</v>
      </c>
      <c r="J36" s="325" t="s">
        <v>275</v>
      </c>
      <c r="K36" s="325" t="s">
        <v>449</v>
      </c>
    </row>
    <row r="37" spans="1:11" x14ac:dyDescent="0.2">
      <c r="A37" s="291">
        <v>3820</v>
      </c>
      <c r="C37" s="326" t="s">
        <v>460</v>
      </c>
      <c r="D37" s="291">
        <v>1997</v>
      </c>
      <c r="E37" s="325" t="s">
        <v>152</v>
      </c>
      <c r="H37" s="291" t="s">
        <v>68</v>
      </c>
      <c r="I37" s="291">
        <v>1</v>
      </c>
      <c r="J37" s="325" t="s">
        <v>275</v>
      </c>
      <c r="K37" s="325" t="s">
        <v>449</v>
      </c>
    </row>
    <row r="38" spans="1:11" x14ac:dyDescent="0.2">
      <c r="A38" s="291">
        <v>3775</v>
      </c>
      <c r="C38" s="326" t="s">
        <v>224</v>
      </c>
      <c r="D38" s="291" t="s">
        <v>461</v>
      </c>
      <c r="E38" s="325" t="s">
        <v>152</v>
      </c>
      <c r="H38" s="291">
        <v>3</v>
      </c>
      <c r="I38" s="291" t="s">
        <v>70</v>
      </c>
      <c r="J38" s="325" t="s">
        <v>244</v>
      </c>
      <c r="K38" s="325" t="s">
        <v>223</v>
      </c>
    </row>
    <row r="39" spans="1:11" x14ac:dyDescent="0.2">
      <c r="A39" s="291">
        <v>3774</v>
      </c>
      <c r="C39" s="326" t="s">
        <v>226</v>
      </c>
      <c r="D39" s="291" t="s">
        <v>461</v>
      </c>
      <c r="E39" s="325" t="s">
        <v>152</v>
      </c>
      <c r="H39" s="291">
        <v>3</v>
      </c>
      <c r="I39" s="291" t="s">
        <v>70</v>
      </c>
      <c r="J39" s="325" t="s">
        <v>244</v>
      </c>
      <c r="K39" s="325" t="s">
        <v>223</v>
      </c>
    </row>
    <row r="40" spans="1:11" x14ac:dyDescent="0.2">
      <c r="A40" s="291">
        <v>3773</v>
      </c>
      <c r="C40" s="326" t="s">
        <v>462</v>
      </c>
      <c r="D40" s="291" t="s">
        <v>463</v>
      </c>
      <c r="E40" s="325" t="s">
        <v>464</v>
      </c>
      <c r="H40" s="291">
        <v>1</v>
      </c>
      <c r="I40" s="291" t="s">
        <v>70</v>
      </c>
      <c r="J40" s="325" t="s">
        <v>133</v>
      </c>
      <c r="K40" s="325" t="s">
        <v>133</v>
      </c>
    </row>
    <row r="41" spans="1:11" x14ac:dyDescent="0.2">
      <c r="A41" s="291">
        <v>3772</v>
      </c>
      <c r="C41" s="326" t="s">
        <v>465</v>
      </c>
      <c r="D41" s="291">
        <v>1998</v>
      </c>
      <c r="E41" s="325" t="s">
        <v>152</v>
      </c>
      <c r="H41" s="291">
        <v>1</v>
      </c>
      <c r="I41" s="291" t="s">
        <v>158</v>
      </c>
      <c r="J41" s="325" t="s">
        <v>133</v>
      </c>
      <c r="K41" s="325" t="s">
        <v>223</v>
      </c>
    </row>
    <row r="42" spans="1:11" x14ac:dyDescent="0.2">
      <c r="A42" s="291">
        <v>3562</v>
      </c>
      <c r="C42" s="326" t="s">
        <v>466</v>
      </c>
      <c r="D42" s="291">
        <v>1998</v>
      </c>
      <c r="E42" s="325" t="s">
        <v>292</v>
      </c>
      <c r="H42" s="291" t="s">
        <v>133</v>
      </c>
      <c r="I42" s="291" t="s">
        <v>158</v>
      </c>
      <c r="J42" s="325" t="s">
        <v>467</v>
      </c>
      <c r="K42" s="325" t="s">
        <v>133</v>
      </c>
    </row>
    <row r="43" spans="1:11" x14ac:dyDescent="0.2">
      <c r="A43" s="291">
        <v>3866</v>
      </c>
      <c r="C43" s="326" t="s">
        <v>468</v>
      </c>
      <c r="D43" s="291">
        <v>1994</v>
      </c>
      <c r="E43" s="325" t="s">
        <v>152</v>
      </c>
      <c r="H43" s="291" t="s">
        <v>68</v>
      </c>
      <c r="I43" s="291" t="s">
        <v>158</v>
      </c>
      <c r="J43" s="325" t="s">
        <v>469</v>
      </c>
      <c r="K43" s="325" t="s">
        <v>161</v>
      </c>
    </row>
    <row r="44" spans="1:11" x14ac:dyDescent="0.2">
      <c r="A44" s="291">
        <v>3841</v>
      </c>
      <c r="C44" s="326" t="s">
        <v>470</v>
      </c>
      <c r="D44" s="291">
        <v>1998</v>
      </c>
      <c r="E44" s="325" t="s">
        <v>152</v>
      </c>
      <c r="H44" s="291">
        <v>2</v>
      </c>
      <c r="I44" s="291" t="s">
        <v>158</v>
      </c>
      <c r="J44" s="325" t="s">
        <v>166</v>
      </c>
      <c r="K44" s="325" t="s">
        <v>223</v>
      </c>
    </row>
    <row r="45" spans="1:11" x14ac:dyDescent="0.2">
      <c r="A45" s="291">
        <v>3840</v>
      </c>
      <c r="C45" s="326" t="s">
        <v>471</v>
      </c>
      <c r="D45" s="291">
        <v>1998</v>
      </c>
      <c r="E45" s="325" t="s">
        <v>152</v>
      </c>
      <c r="H45" s="291">
        <v>2</v>
      </c>
      <c r="I45" s="291" t="s">
        <v>158</v>
      </c>
      <c r="J45" s="325" t="s">
        <v>166</v>
      </c>
      <c r="K45" s="325" t="s">
        <v>223</v>
      </c>
    </row>
    <row r="46" spans="1:11" x14ac:dyDescent="0.2">
      <c r="A46" s="291">
        <v>3839</v>
      </c>
      <c r="C46" s="326" t="s">
        <v>241</v>
      </c>
      <c r="D46" s="291">
        <v>2001</v>
      </c>
      <c r="E46" s="325" t="s">
        <v>152</v>
      </c>
      <c r="H46" s="291">
        <v>2</v>
      </c>
      <c r="I46" s="291" t="s">
        <v>158</v>
      </c>
      <c r="J46" s="325" t="s">
        <v>254</v>
      </c>
      <c r="K46" s="325" t="s">
        <v>223</v>
      </c>
    </row>
    <row r="47" spans="1:11" x14ac:dyDescent="0.2">
      <c r="A47" s="291">
        <v>3864</v>
      </c>
      <c r="C47" s="326" t="s">
        <v>472</v>
      </c>
      <c r="D47" s="291">
        <v>2000</v>
      </c>
      <c r="E47" s="325" t="s">
        <v>152</v>
      </c>
      <c r="H47" s="291">
        <v>2</v>
      </c>
      <c r="I47" s="291" t="s">
        <v>158</v>
      </c>
      <c r="J47" s="325" t="s">
        <v>181</v>
      </c>
      <c r="K47" s="325" t="s">
        <v>211</v>
      </c>
    </row>
    <row r="48" spans="1:11" x14ac:dyDescent="0.2">
      <c r="A48" s="291">
        <v>3863</v>
      </c>
      <c r="C48" s="326" t="s">
        <v>473</v>
      </c>
      <c r="D48" s="291">
        <v>1999</v>
      </c>
      <c r="E48" s="325" t="s">
        <v>152</v>
      </c>
      <c r="H48" s="291" t="s">
        <v>133</v>
      </c>
      <c r="I48" s="291" t="s">
        <v>158</v>
      </c>
      <c r="J48" s="325" t="s">
        <v>181</v>
      </c>
      <c r="K48" s="325" t="s">
        <v>211</v>
      </c>
    </row>
    <row r="49" spans="1:11" x14ac:dyDescent="0.2">
      <c r="A49" s="291">
        <v>3862</v>
      </c>
      <c r="C49" s="326" t="s">
        <v>182</v>
      </c>
      <c r="D49" s="291">
        <v>2000</v>
      </c>
      <c r="E49" s="325" t="s">
        <v>152</v>
      </c>
      <c r="H49" s="291">
        <v>2</v>
      </c>
      <c r="I49" s="291" t="s">
        <v>158</v>
      </c>
      <c r="J49" s="325" t="s">
        <v>181</v>
      </c>
      <c r="K49" s="325" t="s">
        <v>211</v>
      </c>
    </row>
    <row r="50" spans="1:11" x14ac:dyDescent="0.2">
      <c r="A50" s="291">
        <v>3861</v>
      </c>
      <c r="C50" s="326" t="s">
        <v>474</v>
      </c>
      <c r="D50" s="291">
        <v>2000</v>
      </c>
      <c r="E50" s="325" t="s">
        <v>152</v>
      </c>
      <c r="H50" s="291">
        <v>1</v>
      </c>
      <c r="I50" s="291" t="s">
        <v>158</v>
      </c>
      <c r="J50" s="325" t="s">
        <v>181</v>
      </c>
      <c r="K50" s="325" t="s">
        <v>211</v>
      </c>
    </row>
    <row r="51" spans="1:11" x14ac:dyDescent="0.2">
      <c r="A51" s="291">
        <v>3858</v>
      </c>
      <c r="C51" s="326" t="s">
        <v>475</v>
      </c>
      <c r="D51" s="291">
        <v>1999</v>
      </c>
      <c r="E51" s="325" t="s">
        <v>152</v>
      </c>
      <c r="H51" s="291">
        <v>1</v>
      </c>
      <c r="I51" s="291" t="s">
        <v>158</v>
      </c>
      <c r="J51" s="325" t="s">
        <v>250</v>
      </c>
      <c r="K51" s="325" t="s">
        <v>223</v>
      </c>
    </row>
    <row r="52" spans="1:11" x14ac:dyDescent="0.2">
      <c r="A52" s="291">
        <v>3857</v>
      </c>
      <c r="C52" s="326" t="s">
        <v>476</v>
      </c>
      <c r="D52" s="291">
        <v>1988</v>
      </c>
      <c r="E52" s="325" t="s">
        <v>152</v>
      </c>
      <c r="H52" s="291" t="s">
        <v>68</v>
      </c>
      <c r="I52" s="291" t="s">
        <v>158</v>
      </c>
      <c r="J52" s="325" t="s">
        <v>250</v>
      </c>
      <c r="K52" s="325" t="s">
        <v>223</v>
      </c>
    </row>
    <row r="53" spans="1:11" x14ac:dyDescent="0.2">
      <c r="A53" s="291">
        <v>3856</v>
      </c>
      <c r="C53" s="326" t="s">
        <v>477</v>
      </c>
      <c r="D53" s="291">
        <v>1997</v>
      </c>
      <c r="E53" s="325" t="s">
        <v>152</v>
      </c>
      <c r="H53" s="291">
        <v>2</v>
      </c>
      <c r="I53" s="291" t="s">
        <v>158</v>
      </c>
      <c r="J53" s="325" t="s">
        <v>250</v>
      </c>
      <c r="K53" s="325" t="s">
        <v>223</v>
      </c>
    </row>
    <row r="54" spans="1:11" x14ac:dyDescent="0.2">
      <c r="A54" s="291">
        <v>3855</v>
      </c>
      <c r="C54" s="326" t="s">
        <v>309</v>
      </c>
      <c r="D54" s="291">
        <v>2000</v>
      </c>
      <c r="E54" s="325" t="s">
        <v>152</v>
      </c>
      <c r="H54" s="291">
        <v>1</v>
      </c>
      <c r="I54" s="291" t="s">
        <v>158</v>
      </c>
      <c r="J54" s="325" t="s">
        <v>250</v>
      </c>
      <c r="K54" s="325" t="s">
        <v>223</v>
      </c>
    </row>
    <row r="55" spans="1:11" x14ac:dyDescent="0.2">
      <c r="A55" s="291">
        <v>3854</v>
      </c>
      <c r="C55" s="326" t="s">
        <v>478</v>
      </c>
      <c r="D55" s="291">
        <v>1988</v>
      </c>
      <c r="E55" s="325" t="s">
        <v>152</v>
      </c>
      <c r="H55" s="291" t="s">
        <v>68</v>
      </c>
      <c r="I55" s="291" t="s">
        <v>158</v>
      </c>
      <c r="J55" s="325" t="s">
        <v>479</v>
      </c>
      <c r="K55" s="325" t="s">
        <v>223</v>
      </c>
    </row>
    <row r="56" spans="1:11" x14ac:dyDescent="0.2">
      <c r="A56" s="291">
        <v>3813</v>
      </c>
      <c r="C56" s="326" t="s">
        <v>480</v>
      </c>
      <c r="D56" s="291">
        <v>1997</v>
      </c>
      <c r="E56" s="325" t="s">
        <v>152</v>
      </c>
      <c r="H56" s="291">
        <v>1</v>
      </c>
      <c r="I56" s="291" t="s">
        <v>158</v>
      </c>
      <c r="J56" s="325" t="s">
        <v>481</v>
      </c>
      <c r="K56" s="325" t="s">
        <v>482</v>
      </c>
    </row>
    <row r="57" spans="1:11" x14ac:dyDescent="0.2">
      <c r="A57" s="291">
        <v>3</v>
      </c>
      <c r="C57" s="326" t="s">
        <v>483</v>
      </c>
      <c r="D57" s="291">
        <v>1998</v>
      </c>
      <c r="E57" s="325" t="s">
        <v>152</v>
      </c>
      <c r="H57" s="291">
        <v>1</v>
      </c>
      <c r="I57" s="291" t="s">
        <v>158</v>
      </c>
      <c r="J57" s="325" t="s">
        <v>167</v>
      </c>
      <c r="K57" s="325" t="s">
        <v>160</v>
      </c>
    </row>
    <row r="58" spans="1:11" x14ac:dyDescent="0.2">
      <c r="A58" s="291">
        <v>2</v>
      </c>
      <c r="C58" s="326" t="s">
        <v>484</v>
      </c>
      <c r="D58" s="291">
        <v>1997</v>
      </c>
      <c r="E58" s="325" t="s">
        <v>152</v>
      </c>
      <c r="H58" s="291" t="s">
        <v>68</v>
      </c>
      <c r="I58" s="291">
        <v>3</v>
      </c>
      <c r="J58" s="325" t="s">
        <v>167</v>
      </c>
      <c r="K58" s="325" t="s">
        <v>160</v>
      </c>
    </row>
    <row r="59" spans="1:11" x14ac:dyDescent="0.2">
      <c r="A59" s="291">
        <v>59</v>
      </c>
      <c r="C59" s="326" t="s">
        <v>485</v>
      </c>
      <c r="D59" s="291">
        <v>1958</v>
      </c>
      <c r="E59" s="325" t="s">
        <v>152</v>
      </c>
      <c r="H59" s="291" t="s">
        <v>439</v>
      </c>
      <c r="I59" s="291" t="s">
        <v>158</v>
      </c>
      <c r="J59" s="325" t="s">
        <v>133</v>
      </c>
      <c r="K59" s="325" t="s">
        <v>486</v>
      </c>
    </row>
    <row r="60" spans="1:11" x14ac:dyDescent="0.2">
      <c r="A60" s="291">
        <v>61</v>
      </c>
      <c r="C60" s="326" t="s">
        <v>487</v>
      </c>
      <c r="D60" s="291">
        <v>1995</v>
      </c>
      <c r="E60" s="325" t="s">
        <v>152</v>
      </c>
      <c r="H60" s="291">
        <v>2</v>
      </c>
      <c r="I60" s="291" t="s">
        <v>158</v>
      </c>
      <c r="J60" s="325" t="s">
        <v>488</v>
      </c>
      <c r="K60" s="325" t="s">
        <v>486</v>
      </c>
    </row>
    <row r="61" spans="1:11" x14ac:dyDescent="0.2">
      <c r="A61" s="291">
        <v>3883</v>
      </c>
      <c r="C61" s="326" t="s">
        <v>291</v>
      </c>
      <c r="D61" s="291">
        <v>2002</v>
      </c>
      <c r="E61" s="325" t="s">
        <v>489</v>
      </c>
      <c r="H61" s="291">
        <v>3</v>
      </c>
      <c r="I61" s="291" t="s">
        <v>158</v>
      </c>
      <c r="J61" s="325" t="s">
        <v>180</v>
      </c>
      <c r="K61" s="325" t="s">
        <v>170</v>
      </c>
    </row>
    <row r="62" spans="1:11" x14ac:dyDescent="0.2">
      <c r="A62" s="291">
        <v>3882</v>
      </c>
      <c r="C62" s="326" t="s">
        <v>261</v>
      </c>
      <c r="D62" s="291">
        <v>1999</v>
      </c>
      <c r="E62" s="325" t="s">
        <v>489</v>
      </c>
      <c r="H62" s="291">
        <v>2</v>
      </c>
      <c r="I62" s="291" t="s">
        <v>158</v>
      </c>
      <c r="J62" s="325" t="s">
        <v>180</v>
      </c>
      <c r="K62" s="325" t="s">
        <v>170</v>
      </c>
    </row>
    <row r="63" spans="1:11" x14ac:dyDescent="0.2">
      <c r="A63" s="291">
        <v>3881</v>
      </c>
      <c r="C63" s="326" t="s">
        <v>490</v>
      </c>
      <c r="D63" s="291">
        <v>1997</v>
      </c>
      <c r="E63" s="325" t="s">
        <v>489</v>
      </c>
      <c r="H63" s="291">
        <v>3</v>
      </c>
      <c r="I63" s="291" t="s">
        <v>158</v>
      </c>
      <c r="J63" s="325" t="s">
        <v>180</v>
      </c>
      <c r="K63" s="325" t="s">
        <v>170</v>
      </c>
    </row>
    <row r="64" spans="1:11" x14ac:dyDescent="0.2">
      <c r="A64" s="291">
        <v>3874</v>
      </c>
      <c r="C64" s="326" t="s">
        <v>705</v>
      </c>
      <c r="D64" s="291">
        <v>1996</v>
      </c>
      <c r="E64" s="325" t="s">
        <v>267</v>
      </c>
      <c r="H64" s="291" t="s">
        <v>68</v>
      </c>
      <c r="I64" s="291" t="s">
        <v>158</v>
      </c>
      <c r="J64" s="325" t="s">
        <v>165</v>
      </c>
      <c r="K64" s="325" t="s">
        <v>164</v>
      </c>
    </row>
    <row r="65" spans="1:11" x14ac:dyDescent="0.2">
      <c r="A65" s="291">
        <v>3873</v>
      </c>
      <c r="C65" s="326" t="s">
        <v>491</v>
      </c>
      <c r="D65" s="291">
        <v>1996</v>
      </c>
      <c r="E65" s="325" t="s">
        <v>267</v>
      </c>
      <c r="H65" s="291" t="s">
        <v>68</v>
      </c>
      <c r="I65" s="291" t="s">
        <v>158</v>
      </c>
      <c r="J65" s="325" t="s">
        <v>165</v>
      </c>
      <c r="K65" s="325" t="s">
        <v>164</v>
      </c>
    </row>
    <row r="66" spans="1:11" x14ac:dyDescent="0.2">
      <c r="A66" s="291">
        <v>3872</v>
      </c>
      <c r="C66" s="327" t="s">
        <v>492</v>
      </c>
      <c r="D66" s="340">
        <v>1992</v>
      </c>
      <c r="E66" s="325" t="s">
        <v>267</v>
      </c>
      <c r="F66" s="341"/>
      <c r="G66" s="341"/>
      <c r="H66" s="340" t="s">
        <v>68</v>
      </c>
      <c r="I66" s="291" t="s">
        <v>158</v>
      </c>
      <c r="J66" s="339" t="s">
        <v>493</v>
      </c>
      <c r="K66" s="325" t="s">
        <v>164</v>
      </c>
    </row>
    <row r="67" spans="1:11" x14ac:dyDescent="0.2">
      <c r="A67" s="291">
        <v>3871</v>
      </c>
      <c r="C67" s="327" t="s">
        <v>494</v>
      </c>
      <c r="D67" s="340">
        <v>1990</v>
      </c>
      <c r="E67" s="325" t="s">
        <v>267</v>
      </c>
      <c r="F67" s="341"/>
      <c r="G67" s="341"/>
      <c r="H67" s="340" t="s">
        <v>439</v>
      </c>
      <c r="I67" s="291" t="s">
        <v>158</v>
      </c>
      <c r="J67" s="339" t="s">
        <v>495</v>
      </c>
      <c r="K67" s="325" t="s">
        <v>164</v>
      </c>
    </row>
    <row r="68" spans="1:11" x14ac:dyDescent="0.2">
      <c r="A68" s="291">
        <v>3870</v>
      </c>
      <c r="C68" s="327" t="s">
        <v>496</v>
      </c>
      <c r="D68" s="340">
        <v>1987</v>
      </c>
      <c r="E68" s="325" t="s">
        <v>162</v>
      </c>
      <c r="F68" s="341"/>
      <c r="G68" s="341"/>
      <c r="H68" s="340" t="s">
        <v>439</v>
      </c>
      <c r="I68" s="291" t="s">
        <v>158</v>
      </c>
      <c r="J68" s="339" t="s">
        <v>497</v>
      </c>
      <c r="K68" s="325" t="s">
        <v>171</v>
      </c>
    </row>
    <row r="69" spans="1:11" x14ac:dyDescent="0.2">
      <c r="A69" s="291">
        <v>3853</v>
      </c>
      <c r="C69" s="326" t="s">
        <v>498</v>
      </c>
      <c r="D69" s="291">
        <v>1994</v>
      </c>
      <c r="E69" s="325" t="s">
        <v>152</v>
      </c>
      <c r="H69" s="291" t="s">
        <v>439</v>
      </c>
      <c r="I69" s="291" t="s">
        <v>158</v>
      </c>
      <c r="J69" s="325" t="s">
        <v>499</v>
      </c>
      <c r="K69" s="325" t="s">
        <v>500</v>
      </c>
    </row>
    <row r="70" spans="1:11" x14ac:dyDescent="0.2">
      <c r="A70" s="291">
        <v>3817</v>
      </c>
      <c r="C70" s="327" t="s">
        <v>501</v>
      </c>
      <c r="D70" s="340">
        <v>1990</v>
      </c>
      <c r="E70" s="325" t="s">
        <v>152</v>
      </c>
      <c r="F70" s="341"/>
      <c r="G70" s="341"/>
      <c r="H70" s="340" t="s">
        <v>439</v>
      </c>
      <c r="I70" s="291" t="s">
        <v>158</v>
      </c>
      <c r="J70" s="325" t="s">
        <v>250</v>
      </c>
      <c r="K70" s="325" t="s">
        <v>223</v>
      </c>
    </row>
    <row r="71" spans="1:11" x14ac:dyDescent="0.2">
      <c r="A71" s="291">
        <v>3801</v>
      </c>
      <c r="C71" s="326" t="s">
        <v>502</v>
      </c>
      <c r="D71" s="291">
        <v>1998</v>
      </c>
      <c r="E71" s="325" t="s">
        <v>152</v>
      </c>
      <c r="H71" s="291">
        <v>1</v>
      </c>
      <c r="I71" s="291" t="s">
        <v>158</v>
      </c>
      <c r="J71" s="325" t="s">
        <v>453</v>
      </c>
      <c r="K71" s="325" t="s">
        <v>449</v>
      </c>
    </row>
    <row r="72" spans="1:11" x14ac:dyDescent="0.2">
      <c r="A72" s="291">
        <v>3800</v>
      </c>
      <c r="C72" s="326" t="s">
        <v>503</v>
      </c>
      <c r="D72" s="291">
        <v>2000</v>
      </c>
      <c r="E72" s="325" t="s">
        <v>152</v>
      </c>
      <c r="H72" s="291">
        <v>2</v>
      </c>
      <c r="I72" s="291" t="s">
        <v>158</v>
      </c>
      <c r="J72" s="325" t="s">
        <v>276</v>
      </c>
      <c r="K72" s="325" t="s">
        <v>449</v>
      </c>
    </row>
    <row r="73" spans="1:11" x14ac:dyDescent="0.2">
      <c r="A73" s="291">
        <v>3799</v>
      </c>
      <c r="C73" s="326" t="s">
        <v>504</v>
      </c>
      <c r="D73" s="291">
        <v>2000</v>
      </c>
      <c r="E73" s="325" t="s">
        <v>152</v>
      </c>
      <c r="H73" s="291">
        <v>2</v>
      </c>
      <c r="I73" s="291" t="s">
        <v>158</v>
      </c>
      <c r="J73" s="325" t="s">
        <v>276</v>
      </c>
      <c r="K73" s="325" t="s">
        <v>449</v>
      </c>
    </row>
    <row r="74" spans="1:11" x14ac:dyDescent="0.2">
      <c r="A74" s="291">
        <v>3798</v>
      </c>
      <c r="C74" s="326" t="s">
        <v>505</v>
      </c>
      <c r="D74" s="291">
        <v>2000</v>
      </c>
      <c r="E74" s="325" t="s">
        <v>152</v>
      </c>
      <c r="H74" s="291">
        <v>2</v>
      </c>
      <c r="I74" s="291" t="s">
        <v>158</v>
      </c>
      <c r="J74" s="325" t="s">
        <v>276</v>
      </c>
      <c r="K74" s="325" t="s">
        <v>449</v>
      </c>
    </row>
    <row r="75" spans="1:11" x14ac:dyDescent="0.2">
      <c r="A75" s="291">
        <v>3797</v>
      </c>
      <c r="C75" s="326" t="s">
        <v>506</v>
      </c>
      <c r="D75" s="291" t="s">
        <v>507</v>
      </c>
      <c r="E75" s="325" t="s">
        <v>152</v>
      </c>
      <c r="H75" s="291">
        <v>2</v>
      </c>
      <c r="I75" s="291" t="s">
        <v>70</v>
      </c>
      <c r="J75" s="325" t="s">
        <v>508</v>
      </c>
      <c r="K75" s="325" t="s">
        <v>449</v>
      </c>
    </row>
    <row r="76" spans="1:11" x14ac:dyDescent="0.2">
      <c r="A76" s="291">
        <v>3796</v>
      </c>
      <c r="C76" s="326" t="s">
        <v>509</v>
      </c>
      <c r="D76" s="291">
        <v>1999</v>
      </c>
      <c r="E76" s="325" t="s">
        <v>152</v>
      </c>
      <c r="H76" s="291">
        <v>2</v>
      </c>
      <c r="I76" s="291" t="s">
        <v>158</v>
      </c>
      <c r="J76" s="325" t="s">
        <v>453</v>
      </c>
      <c r="K76" s="325" t="s">
        <v>449</v>
      </c>
    </row>
    <row r="77" spans="1:11" x14ac:dyDescent="0.2">
      <c r="A77" s="291">
        <v>3795</v>
      </c>
      <c r="C77" s="326" t="s">
        <v>510</v>
      </c>
      <c r="D77" s="291" t="s">
        <v>507</v>
      </c>
      <c r="E77" s="325" t="s">
        <v>152</v>
      </c>
      <c r="H77" s="291">
        <v>2</v>
      </c>
      <c r="I77" s="291" t="s">
        <v>70</v>
      </c>
      <c r="J77" s="325" t="s">
        <v>508</v>
      </c>
      <c r="K77" s="325" t="s">
        <v>449</v>
      </c>
    </row>
    <row r="78" spans="1:11" x14ac:dyDescent="0.2">
      <c r="A78" s="291">
        <v>3794</v>
      </c>
      <c r="C78" s="326" t="s">
        <v>239</v>
      </c>
      <c r="D78" s="291" t="s">
        <v>507</v>
      </c>
      <c r="E78" s="325" t="s">
        <v>152</v>
      </c>
      <c r="H78" s="291">
        <v>2</v>
      </c>
      <c r="I78" s="291" t="s">
        <v>70</v>
      </c>
      <c r="J78" s="325" t="s">
        <v>168</v>
      </c>
      <c r="K78" s="325" t="s">
        <v>160</v>
      </c>
    </row>
    <row r="79" spans="1:11" x14ac:dyDescent="0.2">
      <c r="A79" s="291">
        <v>3793</v>
      </c>
      <c r="C79" s="326" t="s">
        <v>169</v>
      </c>
      <c r="D79" s="291">
        <v>2001</v>
      </c>
      <c r="E79" s="325" t="s">
        <v>152</v>
      </c>
      <c r="H79" s="291">
        <v>1</v>
      </c>
      <c r="I79" s="291">
        <v>3</v>
      </c>
      <c r="J79" s="325" t="s">
        <v>168</v>
      </c>
      <c r="K79" s="325" t="s">
        <v>160</v>
      </c>
    </row>
    <row r="80" spans="1:11" x14ac:dyDescent="0.2">
      <c r="A80" s="291">
        <v>3792</v>
      </c>
      <c r="C80" s="342" t="s">
        <v>240</v>
      </c>
      <c r="D80" s="340">
        <v>2000</v>
      </c>
      <c r="E80" s="325" t="s">
        <v>152</v>
      </c>
      <c r="F80" s="341"/>
      <c r="G80" s="341"/>
      <c r="H80" s="340">
        <v>1</v>
      </c>
      <c r="I80" s="291" t="s">
        <v>158</v>
      </c>
      <c r="J80" s="325" t="s">
        <v>168</v>
      </c>
      <c r="K80" s="325" t="s">
        <v>160</v>
      </c>
    </row>
    <row r="81" spans="1:11" x14ac:dyDescent="0.2">
      <c r="A81" s="291">
        <v>3791</v>
      </c>
      <c r="C81" s="342" t="s">
        <v>201</v>
      </c>
      <c r="D81" s="340">
        <v>2001</v>
      </c>
      <c r="E81" s="325" t="s">
        <v>152</v>
      </c>
      <c r="F81" s="341"/>
      <c r="G81" s="341"/>
      <c r="H81" s="340">
        <v>1</v>
      </c>
      <c r="I81" s="291">
        <v>3</v>
      </c>
      <c r="J81" s="325" t="s">
        <v>168</v>
      </c>
      <c r="K81" s="325" t="s">
        <v>160</v>
      </c>
    </row>
    <row r="82" spans="1:11" x14ac:dyDescent="0.2">
      <c r="A82" s="291">
        <v>3789</v>
      </c>
      <c r="C82" s="326" t="s">
        <v>511</v>
      </c>
      <c r="D82" s="291" t="s">
        <v>512</v>
      </c>
      <c r="E82" s="325" t="s">
        <v>513</v>
      </c>
      <c r="H82" s="291" t="s">
        <v>68</v>
      </c>
      <c r="I82" s="291" t="s">
        <v>70</v>
      </c>
      <c r="J82" s="325" t="s">
        <v>514</v>
      </c>
      <c r="K82" s="325" t="s">
        <v>515</v>
      </c>
    </row>
    <row r="83" spans="1:11" x14ac:dyDescent="0.2">
      <c r="A83" s="291">
        <v>3788</v>
      </c>
      <c r="C83" s="326" t="s">
        <v>516</v>
      </c>
      <c r="D83" s="291" t="s">
        <v>581</v>
      </c>
      <c r="E83" s="325" t="s">
        <v>513</v>
      </c>
      <c r="H83" s="291" t="s">
        <v>68</v>
      </c>
      <c r="I83" s="291" t="s">
        <v>70</v>
      </c>
      <c r="J83" s="325" t="s">
        <v>514</v>
      </c>
      <c r="K83" s="325" t="s">
        <v>515</v>
      </c>
    </row>
    <row r="84" spans="1:11" x14ac:dyDescent="0.2">
      <c r="A84" s="291">
        <v>3787</v>
      </c>
      <c r="C84" s="326" t="s">
        <v>517</v>
      </c>
      <c r="D84" s="291" t="s">
        <v>518</v>
      </c>
      <c r="E84" s="325" t="s">
        <v>513</v>
      </c>
      <c r="H84" s="291" t="s">
        <v>68</v>
      </c>
      <c r="I84" s="291" t="s">
        <v>70</v>
      </c>
      <c r="J84" s="325" t="s">
        <v>514</v>
      </c>
      <c r="K84" s="325" t="s">
        <v>515</v>
      </c>
    </row>
    <row r="85" spans="1:11" x14ac:dyDescent="0.2">
      <c r="A85" s="291">
        <v>3786</v>
      </c>
      <c r="C85" s="326" t="s">
        <v>519</v>
      </c>
      <c r="D85" s="291" t="s">
        <v>518</v>
      </c>
      <c r="E85" s="325" t="s">
        <v>513</v>
      </c>
      <c r="H85" s="291" t="s">
        <v>68</v>
      </c>
      <c r="I85" s="291" t="s">
        <v>70</v>
      </c>
      <c r="J85" s="325" t="s">
        <v>514</v>
      </c>
      <c r="K85" s="325" t="s">
        <v>515</v>
      </c>
    </row>
    <row r="86" spans="1:11" x14ac:dyDescent="0.2">
      <c r="A86" s="291">
        <v>3785</v>
      </c>
      <c r="C86" s="326" t="s">
        <v>520</v>
      </c>
      <c r="D86" s="291" t="s">
        <v>521</v>
      </c>
      <c r="E86" s="325" t="s">
        <v>513</v>
      </c>
      <c r="H86" s="291">
        <v>1</v>
      </c>
      <c r="I86" s="291" t="s">
        <v>70</v>
      </c>
      <c r="J86" s="325" t="s">
        <v>525</v>
      </c>
      <c r="K86" s="325" t="s">
        <v>522</v>
      </c>
    </row>
    <row r="87" spans="1:11" x14ac:dyDescent="0.2">
      <c r="A87" s="291">
        <v>3784</v>
      </c>
      <c r="C87" s="326" t="s">
        <v>523</v>
      </c>
      <c r="D87" s="291" t="s">
        <v>524</v>
      </c>
      <c r="E87" s="325" t="s">
        <v>513</v>
      </c>
      <c r="H87" s="291">
        <v>2</v>
      </c>
      <c r="I87" s="291" t="s">
        <v>70</v>
      </c>
      <c r="J87" s="325" t="s">
        <v>526</v>
      </c>
      <c r="K87" s="325" t="s">
        <v>522</v>
      </c>
    </row>
    <row r="88" spans="1:11" x14ac:dyDescent="0.2">
      <c r="A88" s="291">
        <v>3783</v>
      </c>
      <c r="C88" s="326" t="s">
        <v>527</v>
      </c>
      <c r="D88" s="291" t="s">
        <v>528</v>
      </c>
      <c r="E88" s="325" t="s">
        <v>513</v>
      </c>
      <c r="H88" s="291" t="s">
        <v>68</v>
      </c>
      <c r="I88" s="291" t="s">
        <v>70</v>
      </c>
      <c r="J88" s="325" t="s">
        <v>529</v>
      </c>
      <c r="K88" s="325" t="s">
        <v>133</v>
      </c>
    </row>
    <row r="89" spans="1:11" x14ac:dyDescent="0.2">
      <c r="A89" s="291">
        <v>3779</v>
      </c>
      <c r="C89" s="326" t="s">
        <v>530</v>
      </c>
      <c r="D89" s="291" t="s">
        <v>531</v>
      </c>
      <c r="E89" s="325" t="s">
        <v>532</v>
      </c>
      <c r="H89" s="291" t="s">
        <v>68</v>
      </c>
      <c r="I89" s="291" t="s">
        <v>70</v>
      </c>
      <c r="J89" s="325" t="s">
        <v>133</v>
      </c>
      <c r="K89" s="325" t="s">
        <v>133</v>
      </c>
    </row>
    <row r="90" spans="1:11" x14ac:dyDescent="0.2">
      <c r="A90" s="291">
        <v>3571</v>
      </c>
      <c r="C90" s="326" t="s">
        <v>533</v>
      </c>
      <c r="D90" s="291">
        <v>1960</v>
      </c>
      <c r="E90" s="325" t="s">
        <v>152</v>
      </c>
      <c r="H90" s="291" t="s">
        <v>68</v>
      </c>
      <c r="I90" s="291" t="s">
        <v>158</v>
      </c>
      <c r="J90" s="325" t="s">
        <v>133</v>
      </c>
      <c r="K90" s="325" t="s">
        <v>133</v>
      </c>
    </row>
    <row r="91" spans="1:11" x14ac:dyDescent="0.2">
      <c r="A91" s="291">
        <v>3790</v>
      </c>
      <c r="C91" s="326" t="s">
        <v>534</v>
      </c>
      <c r="D91" s="291">
        <v>1997</v>
      </c>
      <c r="E91" s="325" t="s">
        <v>152</v>
      </c>
      <c r="H91" s="291">
        <v>2</v>
      </c>
      <c r="I91" s="291" t="s">
        <v>158</v>
      </c>
      <c r="J91" s="325" t="s">
        <v>535</v>
      </c>
      <c r="K91" s="325" t="s">
        <v>536</v>
      </c>
    </row>
    <row r="92" spans="1:11" x14ac:dyDescent="0.2">
      <c r="A92" s="291">
        <v>3570</v>
      </c>
      <c r="C92" s="327" t="s">
        <v>537</v>
      </c>
      <c r="D92" s="340">
        <v>1992</v>
      </c>
      <c r="E92" s="325" t="s">
        <v>152</v>
      </c>
      <c r="F92" s="341"/>
      <c r="G92" s="341"/>
      <c r="H92" s="291">
        <v>2</v>
      </c>
      <c r="I92" s="291" t="s">
        <v>158</v>
      </c>
      <c r="J92" s="339" t="s">
        <v>538</v>
      </c>
      <c r="K92" s="325" t="s">
        <v>539</v>
      </c>
    </row>
    <row r="93" spans="1:11" x14ac:dyDescent="0.2">
      <c r="A93" s="291">
        <v>3780</v>
      </c>
      <c r="C93" s="326" t="s">
        <v>540</v>
      </c>
      <c r="D93" s="291">
        <v>1998</v>
      </c>
      <c r="E93" s="325" t="s">
        <v>152</v>
      </c>
      <c r="H93" s="291">
        <v>2</v>
      </c>
      <c r="I93" s="291" t="s">
        <v>158</v>
      </c>
      <c r="J93" s="325" t="s">
        <v>535</v>
      </c>
      <c r="K93" s="325" t="s">
        <v>536</v>
      </c>
    </row>
    <row r="94" spans="1:11" x14ac:dyDescent="0.2">
      <c r="A94" s="291">
        <v>3569</v>
      </c>
      <c r="C94" s="326" t="s">
        <v>541</v>
      </c>
      <c r="D94" s="291">
        <v>1996</v>
      </c>
      <c r="E94" s="325" t="s">
        <v>152</v>
      </c>
      <c r="H94" s="291">
        <v>1</v>
      </c>
      <c r="I94" s="291" t="s">
        <v>158</v>
      </c>
      <c r="J94" s="339" t="s">
        <v>538</v>
      </c>
      <c r="K94" s="325" t="s">
        <v>542</v>
      </c>
    </row>
    <row r="95" spans="1:11" x14ac:dyDescent="0.2">
      <c r="A95" s="291">
        <v>3568</v>
      </c>
      <c r="C95" s="327" t="s">
        <v>543</v>
      </c>
      <c r="D95" s="340" t="s">
        <v>544</v>
      </c>
      <c r="E95" s="325" t="s">
        <v>545</v>
      </c>
      <c r="F95" s="341"/>
      <c r="G95" s="341"/>
      <c r="H95" s="291">
        <v>2</v>
      </c>
      <c r="I95" s="291" t="s">
        <v>70</v>
      </c>
      <c r="J95" s="339" t="s">
        <v>546</v>
      </c>
      <c r="K95" s="325" t="s">
        <v>170</v>
      </c>
    </row>
    <row r="96" spans="1:11" x14ac:dyDescent="0.2">
      <c r="A96" s="291">
        <v>3567</v>
      </c>
      <c r="C96" s="326" t="s">
        <v>547</v>
      </c>
      <c r="D96" s="291">
        <v>1990</v>
      </c>
      <c r="E96" s="325" t="s">
        <v>152</v>
      </c>
      <c r="H96" s="291" t="s">
        <v>439</v>
      </c>
      <c r="I96" s="291">
        <v>3</v>
      </c>
      <c r="J96" s="325" t="s">
        <v>548</v>
      </c>
      <c r="K96" s="325" t="s">
        <v>160</v>
      </c>
    </row>
    <row r="97" spans="1:11" x14ac:dyDescent="0.2">
      <c r="A97" s="291">
        <v>3563</v>
      </c>
      <c r="C97" s="326" t="s">
        <v>549</v>
      </c>
      <c r="D97" s="291">
        <v>1992</v>
      </c>
      <c r="E97" s="325" t="s">
        <v>152</v>
      </c>
      <c r="H97" s="291" t="s">
        <v>68</v>
      </c>
      <c r="I97" s="291" t="s">
        <v>158</v>
      </c>
      <c r="J97" s="325" t="s">
        <v>133</v>
      </c>
      <c r="K97" s="325" t="s">
        <v>133</v>
      </c>
    </row>
    <row r="98" spans="1:11" x14ac:dyDescent="0.2">
      <c r="A98" s="291">
        <v>67</v>
      </c>
      <c r="C98" s="326" t="s">
        <v>550</v>
      </c>
      <c r="D98" s="291">
        <v>1984</v>
      </c>
      <c r="E98" s="325" t="s">
        <v>152</v>
      </c>
      <c r="H98" s="291" t="s">
        <v>439</v>
      </c>
      <c r="I98" s="291" t="s">
        <v>158</v>
      </c>
      <c r="J98" s="325" t="s">
        <v>495</v>
      </c>
      <c r="K98" s="325" t="s">
        <v>164</v>
      </c>
    </row>
    <row r="99" spans="1:11" x14ac:dyDescent="0.2">
      <c r="A99" s="291">
        <v>63</v>
      </c>
      <c r="C99" s="326" t="s">
        <v>296</v>
      </c>
      <c r="D99" s="291">
        <v>2000</v>
      </c>
      <c r="E99" s="325" t="s">
        <v>152</v>
      </c>
      <c r="H99" s="291">
        <v>1</v>
      </c>
      <c r="I99" s="291">
        <v>3</v>
      </c>
      <c r="J99" s="325" t="s">
        <v>297</v>
      </c>
      <c r="K99" s="325" t="s">
        <v>160</v>
      </c>
    </row>
    <row r="100" spans="1:11" x14ac:dyDescent="0.2">
      <c r="A100" s="291">
        <v>62</v>
      </c>
      <c r="C100" s="326" t="s">
        <v>571</v>
      </c>
      <c r="D100" s="291">
        <v>1991</v>
      </c>
      <c r="E100" s="325" t="s">
        <v>152</v>
      </c>
      <c r="H100" s="291" t="s">
        <v>68</v>
      </c>
      <c r="I100" s="291">
        <v>3</v>
      </c>
      <c r="J100" s="325" t="s">
        <v>295</v>
      </c>
      <c r="K100" s="325" t="s">
        <v>160</v>
      </c>
    </row>
    <row r="101" spans="1:11" x14ac:dyDescent="0.2">
      <c r="A101" s="291">
        <v>32</v>
      </c>
      <c r="C101" s="326" t="s">
        <v>551</v>
      </c>
      <c r="D101" s="291">
        <v>1997</v>
      </c>
      <c r="E101" s="325" t="s">
        <v>152</v>
      </c>
      <c r="H101" s="291">
        <v>1</v>
      </c>
      <c r="I101" s="291" t="s">
        <v>158</v>
      </c>
      <c r="J101" s="325" t="s">
        <v>552</v>
      </c>
      <c r="K101" s="325" t="s">
        <v>211</v>
      </c>
    </row>
    <row r="102" spans="1:11" x14ac:dyDescent="0.2">
      <c r="A102" s="291">
        <v>31</v>
      </c>
      <c r="C102" s="326" t="s">
        <v>553</v>
      </c>
      <c r="D102" s="291">
        <v>1998</v>
      </c>
      <c r="E102" s="325" t="s">
        <v>152</v>
      </c>
      <c r="H102" s="291" t="s">
        <v>68</v>
      </c>
      <c r="I102" s="291" t="s">
        <v>158</v>
      </c>
      <c r="J102" s="325" t="s">
        <v>252</v>
      </c>
      <c r="K102" s="325" t="s">
        <v>211</v>
      </c>
    </row>
    <row r="103" spans="1:11" x14ac:dyDescent="0.2">
      <c r="A103" s="291">
        <v>29</v>
      </c>
      <c r="C103" s="326" t="s">
        <v>554</v>
      </c>
      <c r="D103" s="291">
        <v>1994</v>
      </c>
      <c r="E103" s="325" t="s">
        <v>152</v>
      </c>
      <c r="H103" s="291">
        <v>2</v>
      </c>
      <c r="I103" s="291" t="s">
        <v>158</v>
      </c>
      <c r="J103" s="325" t="s">
        <v>552</v>
      </c>
      <c r="K103" s="325" t="s">
        <v>211</v>
      </c>
    </row>
    <row r="104" spans="1:11" x14ac:dyDescent="0.2">
      <c r="A104" s="291">
        <v>30</v>
      </c>
      <c r="C104" s="326" t="s">
        <v>555</v>
      </c>
      <c r="D104" s="291">
        <v>1988</v>
      </c>
      <c r="E104" s="325" t="s">
        <v>152</v>
      </c>
      <c r="H104" s="291">
        <v>1</v>
      </c>
      <c r="I104" s="291" t="s">
        <v>158</v>
      </c>
      <c r="J104" s="325" t="s">
        <v>556</v>
      </c>
      <c r="K104" s="325" t="s">
        <v>211</v>
      </c>
    </row>
    <row r="105" spans="1:11" x14ac:dyDescent="0.2">
      <c r="A105" s="291">
        <v>28</v>
      </c>
      <c r="C105" s="326" t="s">
        <v>557</v>
      </c>
      <c r="D105" s="291">
        <v>1994</v>
      </c>
      <c r="E105" s="325" t="s">
        <v>152</v>
      </c>
      <c r="H105" s="291">
        <v>1</v>
      </c>
      <c r="I105" s="291" t="s">
        <v>158</v>
      </c>
      <c r="J105" s="325" t="s">
        <v>552</v>
      </c>
      <c r="K105" s="325" t="s">
        <v>211</v>
      </c>
    </row>
    <row r="106" spans="1:11" x14ac:dyDescent="0.2">
      <c r="A106" s="291">
        <v>18</v>
      </c>
      <c r="C106" s="326" t="s">
        <v>221</v>
      </c>
      <c r="D106" s="291">
        <v>2000</v>
      </c>
      <c r="E106" s="325" t="s">
        <v>173</v>
      </c>
      <c r="H106" s="291">
        <v>1</v>
      </c>
      <c r="I106" s="291">
        <v>2</v>
      </c>
      <c r="J106" s="325" t="s">
        <v>222</v>
      </c>
      <c r="K106" s="325" t="s">
        <v>200</v>
      </c>
    </row>
    <row r="107" spans="1:11" x14ac:dyDescent="0.2">
      <c r="A107" s="291">
        <v>17</v>
      </c>
      <c r="C107" s="326" t="s">
        <v>558</v>
      </c>
      <c r="D107" s="291">
        <v>1992</v>
      </c>
      <c r="E107" s="325" t="s">
        <v>710</v>
      </c>
      <c r="H107" s="291" t="s">
        <v>68</v>
      </c>
      <c r="I107" s="291" t="s">
        <v>70</v>
      </c>
      <c r="J107" s="325" t="s">
        <v>133</v>
      </c>
      <c r="K107" s="325" t="s">
        <v>133</v>
      </c>
    </row>
    <row r="108" spans="1:11" x14ac:dyDescent="0.2">
      <c r="A108" s="291">
        <v>16</v>
      </c>
      <c r="C108" s="326" t="s">
        <v>559</v>
      </c>
      <c r="D108" s="291">
        <v>1997</v>
      </c>
      <c r="E108" s="325" t="s">
        <v>173</v>
      </c>
      <c r="H108" s="291" t="s">
        <v>68</v>
      </c>
      <c r="I108" s="291">
        <v>2</v>
      </c>
      <c r="J108" s="325" t="s">
        <v>174</v>
      </c>
      <c r="K108" s="325" t="s">
        <v>200</v>
      </c>
    </row>
    <row r="109" spans="1:11" x14ac:dyDescent="0.2">
      <c r="A109" s="291">
        <v>15</v>
      </c>
      <c r="C109" s="326" t="s">
        <v>560</v>
      </c>
      <c r="D109" s="291">
        <v>1994</v>
      </c>
      <c r="E109" s="325" t="s">
        <v>173</v>
      </c>
      <c r="H109" s="291" t="s">
        <v>68</v>
      </c>
      <c r="I109" s="291">
        <v>2</v>
      </c>
      <c r="J109" s="325" t="s">
        <v>222</v>
      </c>
      <c r="K109" s="325" t="s">
        <v>200</v>
      </c>
    </row>
    <row r="110" spans="1:11" x14ac:dyDescent="0.2">
      <c r="A110" s="291">
        <v>14</v>
      </c>
      <c r="C110" s="326" t="s">
        <v>561</v>
      </c>
      <c r="D110" s="291">
        <v>1974</v>
      </c>
      <c r="E110" s="325" t="s">
        <v>173</v>
      </c>
      <c r="H110" s="291" t="s">
        <v>68</v>
      </c>
      <c r="I110" s="291">
        <v>2</v>
      </c>
      <c r="J110" s="325" t="s">
        <v>174</v>
      </c>
      <c r="K110" s="325" t="s">
        <v>200</v>
      </c>
    </row>
    <row r="111" spans="1:11" x14ac:dyDescent="0.2">
      <c r="A111" s="291">
        <v>13</v>
      </c>
      <c r="C111" s="326" t="s">
        <v>562</v>
      </c>
      <c r="D111" s="291">
        <v>1997</v>
      </c>
      <c r="E111" s="325" t="s">
        <v>173</v>
      </c>
      <c r="H111" s="291" t="s">
        <v>68</v>
      </c>
      <c r="I111" s="291">
        <v>2</v>
      </c>
      <c r="J111" s="325" t="s">
        <v>174</v>
      </c>
      <c r="K111" s="325" t="s">
        <v>200</v>
      </c>
    </row>
    <row r="112" spans="1:11" x14ac:dyDescent="0.2">
      <c r="A112" s="291">
        <v>12</v>
      </c>
      <c r="C112" s="326" t="s">
        <v>563</v>
      </c>
      <c r="D112" s="291">
        <v>1993</v>
      </c>
      <c r="E112" s="325" t="s">
        <v>173</v>
      </c>
      <c r="H112" s="291" t="s">
        <v>68</v>
      </c>
      <c r="I112" s="291">
        <v>2</v>
      </c>
      <c r="J112" s="325" t="s">
        <v>222</v>
      </c>
      <c r="K112" s="325" t="s">
        <v>200</v>
      </c>
    </row>
    <row r="113" spans="1:11" x14ac:dyDescent="0.2">
      <c r="A113" s="291">
        <v>11</v>
      </c>
      <c r="C113" s="326" t="s">
        <v>565</v>
      </c>
      <c r="D113" s="291">
        <v>1993</v>
      </c>
      <c r="E113" s="325" t="s">
        <v>173</v>
      </c>
      <c r="H113" s="291">
        <v>2</v>
      </c>
      <c r="I113" s="291">
        <v>2</v>
      </c>
      <c r="J113" s="325" t="s">
        <v>222</v>
      </c>
      <c r="K113" s="325" t="s">
        <v>564</v>
      </c>
    </row>
    <row r="114" spans="1:11" x14ac:dyDescent="0.2">
      <c r="A114" s="291">
        <v>68</v>
      </c>
      <c r="C114" s="326" t="s">
        <v>566</v>
      </c>
      <c r="D114" s="291">
        <v>1996</v>
      </c>
      <c r="E114" s="325" t="s">
        <v>152</v>
      </c>
      <c r="H114" s="291">
        <v>2</v>
      </c>
      <c r="I114" s="291" t="s">
        <v>158</v>
      </c>
      <c r="J114" s="325" t="s">
        <v>567</v>
      </c>
      <c r="K114" s="325" t="s">
        <v>161</v>
      </c>
    </row>
    <row r="115" spans="1:11" x14ac:dyDescent="0.2">
      <c r="A115" s="291">
        <v>69</v>
      </c>
      <c r="C115" s="326" t="s">
        <v>568</v>
      </c>
      <c r="D115" s="291">
        <v>1997</v>
      </c>
      <c r="E115" s="325" t="s">
        <v>152</v>
      </c>
      <c r="H115" s="291">
        <v>2</v>
      </c>
      <c r="I115" s="291" t="s">
        <v>158</v>
      </c>
      <c r="J115" s="325" t="s">
        <v>567</v>
      </c>
      <c r="K115" s="325" t="s">
        <v>161</v>
      </c>
    </row>
    <row r="116" spans="1:11" x14ac:dyDescent="0.2">
      <c r="A116" s="291">
        <v>70</v>
      </c>
      <c r="C116" s="326" t="s">
        <v>569</v>
      </c>
      <c r="D116" s="291">
        <v>1993</v>
      </c>
      <c r="E116" s="325" t="s">
        <v>152</v>
      </c>
      <c r="H116" s="291">
        <v>1</v>
      </c>
      <c r="I116" s="291" t="s">
        <v>158</v>
      </c>
      <c r="J116" s="325" t="s">
        <v>567</v>
      </c>
      <c r="K116" s="325" t="s">
        <v>161</v>
      </c>
    </row>
    <row r="117" spans="1:11" x14ac:dyDescent="0.2">
      <c r="A117" s="291">
        <v>33</v>
      </c>
      <c r="C117" s="326" t="s">
        <v>570</v>
      </c>
      <c r="D117" s="291">
        <v>1984</v>
      </c>
      <c r="E117" s="325" t="s">
        <v>292</v>
      </c>
      <c r="H117" s="291" t="s">
        <v>68</v>
      </c>
      <c r="I117" s="291" t="s">
        <v>158</v>
      </c>
      <c r="J117" s="325" t="s">
        <v>133</v>
      </c>
      <c r="K117" s="325" t="s">
        <v>133</v>
      </c>
    </row>
    <row r="118" spans="1:11" x14ac:dyDescent="0.2">
      <c r="A118" s="291">
        <v>34</v>
      </c>
      <c r="C118" s="326" t="s">
        <v>723</v>
      </c>
      <c r="D118" s="291">
        <v>1998</v>
      </c>
      <c r="E118" s="325" t="s">
        <v>152</v>
      </c>
      <c r="H118" s="291">
        <v>2</v>
      </c>
      <c r="I118" s="291" t="s">
        <v>158</v>
      </c>
      <c r="J118" s="325" t="s">
        <v>567</v>
      </c>
      <c r="K118" s="325" t="s">
        <v>433</v>
      </c>
    </row>
    <row r="119" spans="1:11" x14ac:dyDescent="0.2">
      <c r="A119" s="291">
        <v>51</v>
      </c>
      <c r="C119" s="326" t="s">
        <v>245</v>
      </c>
      <c r="D119" s="291">
        <v>2000</v>
      </c>
      <c r="E119" s="325" t="s">
        <v>152</v>
      </c>
      <c r="H119" s="291">
        <v>1</v>
      </c>
      <c r="I119" s="291" t="s">
        <v>158</v>
      </c>
      <c r="J119" s="325" t="s">
        <v>246</v>
      </c>
      <c r="K119" s="325" t="s">
        <v>160</v>
      </c>
    </row>
    <row r="120" spans="1:11" x14ac:dyDescent="0.2">
      <c r="A120" s="291">
        <v>39</v>
      </c>
      <c r="C120" s="326" t="s">
        <v>583</v>
      </c>
      <c r="D120" s="291">
        <v>1990</v>
      </c>
      <c r="E120" s="325" t="s">
        <v>152</v>
      </c>
      <c r="H120" s="291">
        <v>1</v>
      </c>
      <c r="I120" s="291" t="s">
        <v>158</v>
      </c>
      <c r="J120" s="325" t="s">
        <v>231</v>
      </c>
      <c r="K120" s="325" t="s">
        <v>161</v>
      </c>
    </row>
    <row r="121" spans="1:11" x14ac:dyDescent="0.2">
      <c r="A121" s="291">
        <v>41</v>
      </c>
      <c r="C121" s="326" t="s">
        <v>230</v>
      </c>
      <c r="D121" s="291">
        <v>1999</v>
      </c>
      <c r="E121" s="325" t="s">
        <v>152</v>
      </c>
      <c r="H121" s="291">
        <v>1</v>
      </c>
      <c r="I121" s="291" t="s">
        <v>158</v>
      </c>
      <c r="J121" s="325" t="s">
        <v>231</v>
      </c>
      <c r="K121" s="325" t="s">
        <v>161</v>
      </c>
    </row>
    <row r="122" spans="1:11" x14ac:dyDescent="0.2">
      <c r="A122" s="291">
        <v>43</v>
      </c>
      <c r="C122" s="326" t="s">
        <v>232</v>
      </c>
      <c r="D122" s="291" t="s">
        <v>507</v>
      </c>
      <c r="E122" s="325" t="s">
        <v>152</v>
      </c>
      <c r="H122" s="291">
        <v>2</v>
      </c>
      <c r="I122" s="291" t="s">
        <v>70</v>
      </c>
      <c r="J122" s="325" t="s">
        <v>231</v>
      </c>
      <c r="K122" s="325" t="s">
        <v>161</v>
      </c>
    </row>
    <row r="123" spans="1:11" x14ac:dyDescent="0.2">
      <c r="A123" s="291">
        <v>73</v>
      </c>
      <c r="C123" s="326" t="s">
        <v>585</v>
      </c>
      <c r="D123" s="291" t="s">
        <v>521</v>
      </c>
      <c r="E123" s="325" t="s">
        <v>513</v>
      </c>
      <c r="H123" s="291" t="s">
        <v>586</v>
      </c>
      <c r="I123" s="291" t="s">
        <v>70</v>
      </c>
      <c r="J123" s="325" t="s">
        <v>587</v>
      </c>
      <c r="K123" s="325" t="s">
        <v>588</v>
      </c>
    </row>
    <row r="124" spans="1:11" x14ac:dyDescent="0.2">
      <c r="A124" s="291">
        <v>53</v>
      </c>
      <c r="C124" s="326" t="s">
        <v>589</v>
      </c>
      <c r="D124" s="291" t="s">
        <v>521</v>
      </c>
      <c r="E124" s="325" t="s">
        <v>513</v>
      </c>
      <c r="H124" s="291">
        <v>1</v>
      </c>
      <c r="I124" s="291" t="s">
        <v>70</v>
      </c>
      <c r="J124" s="325" t="s">
        <v>587</v>
      </c>
      <c r="K124" s="325" t="s">
        <v>588</v>
      </c>
    </row>
    <row r="125" spans="1:11" x14ac:dyDescent="0.2">
      <c r="A125" s="291">
        <v>54</v>
      </c>
      <c r="C125" s="326" t="s">
        <v>590</v>
      </c>
      <c r="D125" s="291" t="s">
        <v>524</v>
      </c>
      <c r="E125" s="325" t="s">
        <v>513</v>
      </c>
      <c r="H125" s="291">
        <v>3</v>
      </c>
      <c r="I125" s="291" t="s">
        <v>70</v>
      </c>
      <c r="J125" s="325" t="s">
        <v>587</v>
      </c>
      <c r="K125" s="325" t="s">
        <v>588</v>
      </c>
    </row>
    <row r="126" spans="1:11" x14ac:dyDescent="0.2">
      <c r="A126" s="291">
        <v>52</v>
      </c>
      <c r="C126" s="326" t="s">
        <v>591</v>
      </c>
      <c r="D126" s="291" t="s">
        <v>521</v>
      </c>
      <c r="E126" s="325" t="s">
        <v>513</v>
      </c>
      <c r="H126" s="291">
        <v>1</v>
      </c>
      <c r="I126" s="291" t="s">
        <v>70</v>
      </c>
      <c r="J126" s="325" t="s">
        <v>587</v>
      </c>
      <c r="K126" s="325" t="s">
        <v>588</v>
      </c>
    </row>
    <row r="127" spans="1:11" x14ac:dyDescent="0.2">
      <c r="A127" s="291">
        <v>56</v>
      </c>
      <c r="C127" s="326" t="s">
        <v>592</v>
      </c>
      <c r="D127" s="291" t="s">
        <v>593</v>
      </c>
      <c r="E127" s="325" t="s">
        <v>513</v>
      </c>
      <c r="H127" s="291" t="s">
        <v>586</v>
      </c>
      <c r="I127" s="291" t="s">
        <v>70</v>
      </c>
      <c r="J127" s="325" t="s">
        <v>587</v>
      </c>
      <c r="K127" s="325" t="s">
        <v>588</v>
      </c>
    </row>
    <row r="128" spans="1:11" x14ac:dyDescent="0.2">
      <c r="A128" s="291">
        <v>36</v>
      </c>
      <c r="C128" s="326" t="s">
        <v>596</v>
      </c>
      <c r="D128" s="291">
        <v>1984</v>
      </c>
      <c r="E128" s="325" t="s">
        <v>152</v>
      </c>
      <c r="H128" s="291" t="s">
        <v>133</v>
      </c>
      <c r="I128" s="291" t="s">
        <v>133</v>
      </c>
      <c r="J128" s="325" t="s">
        <v>133</v>
      </c>
      <c r="K128" s="325" t="s">
        <v>133</v>
      </c>
    </row>
    <row r="129" spans="1:11" x14ac:dyDescent="0.2">
      <c r="A129" s="291">
        <v>35</v>
      </c>
      <c r="C129" s="326" t="s">
        <v>597</v>
      </c>
      <c r="D129" s="291">
        <v>1997</v>
      </c>
      <c r="E129" s="325" t="s">
        <v>267</v>
      </c>
      <c r="H129" s="291" t="s">
        <v>68</v>
      </c>
      <c r="I129" s="291" t="s">
        <v>158</v>
      </c>
      <c r="J129" s="325" t="s">
        <v>598</v>
      </c>
      <c r="K129" s="325" t="s">
        <v>164</v>
      </c>
    </row>
    <row r="130" spans="1:11" x14ac:dyDescent="0.2">
      <c r="A130" s="291">
        <v>2000</v>
      </c>
      <c r="C130" s="326" t="s">
        <v>212</v>
      </c>
      <c r="D130" s="291">
        <v>2001</v>
      </c>
      <c r="E130" s="325" t="s">
        <v>152</v>
      </c>
      <c r="H130" s="291" t="s">
        <v>68</v>
      </c>
      <c r="I130" s="291" t="s">
        <v>158</v>
      </c>
      <c r="J130" s="325" t="s">
        <v>213</v>
      </c>
      <c r="K130" s="325" t="s">
        <v>211</v>
      </c>
    </row>
    <row r="131" spans="1:11" x14ac:dyDescent="0.2">
      <c r="A131" s="291">
        <v>40</v>
      </c>
      <c r="C131" s="326" t="s">
        <v>298</v>
      </c>
      <c r="D131" s="291">
        <v>1998</v>
      </c>
      <c r="E131" s="325" t="s">
        <v>152</v>
      </c>
      <c r="H131" s="291">
        <v>2</v>
      </c>
      <c r="I131" s="291" t="s">
        <v>158</v>
      </c>
      <c r="J131" s="325" t="s">
        <v>231</v>
      </c>
      <c r="K131" s="325" t="s">
        <v>161</v>
      </c>
    </row>
    <row r="132" spans="1:11" x14ac:dyDescent="0.2">
      <c r="A132" s="291">
        <v>48</v>
      </c>
      <c r="C132" s="326" t="s">
        <v>649</v>
      </c>
      <c r="D132" s="291" t="s">
        <v>507</v>
      </c>
      <c r="E132" s="325" t="s">
        <v>513</v>
      </c>
      <c r="H132" s="291" t="s">
        <v>133</v>
      </c>
      <c r="I132" s="291" t="s">
        <v>70</v>
      </c>
      <c r="J132" s="325" t="s">
        <v>133</v>
      </c>
      <c r="K132" s="325" t="s">
        <v>650</v>
      </c>
    </row>
    <row r="133" spans="1:11" x14ac:dyDescent="0.2">
      <c r="A133" s="291">
        <v>47</v>
      </c>
      <c r="C133" s="326" t="s">
        <v>651</v>
      </c>
      <c r="D133" s="291" t="s">
        <v>507</v>
      </c>
      <c r="E133" s="325" t="s">
        <v>513</v>
      </c>
      <c r="H133" s="291" t="s">
        <v>133</v>
      </c>
      <c r="I133" s="291" t="s">
        <v>70</v>
      </c>
      <c r="J133" s="325" t="s">
        <v>133</v>
      </c>
      <c r="K133" s="325" t="s">
        <v>650</v>
      </c>
    </row>
    <row r="134" spans="1:11" x14ac:dyDescent="0.2">
      <c r="A134" s="291">
        <v>98</v>
      </c>
      <c r="C134" s="326" t="s">
        <v>704</v>
      </c>
      <c r="D134" s="291" t="s">
        <v>512</v>
      </c>
      <c r="E134" s="325" t="s">
        <v>532</v>
      </c>
      <c r="H134" s="291" t="s">
        <v>133</v>
      </c>
      <c r="I134" s="291" t="s">
        <v>133</v>
      </c>
      <c r="J134" s="325" t="s">
        <v>133</v>
      </c>
      <c r="K134" s="325" t="s">
        <v>133</v>
      </c>
    </row>
    <row r="135" spans="1:11" x14ac:dyDescent="0.2">
      <c r="A135" s="291">
        <v>83</v>
      </c>
      <c r="C135" s="326" t="s">
        <v>706</v>
      </c>
      <c r="D135" s="291">
        <v>1991</v>
      </c>
      <c r="E135" s="325" t="s">
        <v>152</v>
      </c>
      <c r="H135" s="291" t="s">
        <v>707</v>
      </c>
      <c r="I135" s="291" t="s">
        <v>158</v>
      </c>
      <c r="J135" s="325" t="s">
        <v>708</v>
      </c>
      <c r="K135" s="325" t="s">
        <v>709</v>
      </c>
    </row>
    <row r="136" spans="1:11" x14ac:dyDescent="0.2">
      <c r="A136" s="291">
        <v>3000</v>
      </c>
      <c r="C136" s="326" t="s">
        <v>307</v>
      </c>
      <c r="D136" s="291" t="s">
        <v>711</v>
      </c>
      <c r="E136" s="325" t="s">
        <v>152</v>
      </c>
      <c r="H136" s="291" t="s">
        <v>133</v>
      </c>
      <c r="I136" s="291" t="s">
        <v>70</v>
      </c>
      <c r="J136" s="325" t="s">
        <v>712</v>
      </c>
      <c r="K136" s="325" t="s">
        <v>160</v>
      </c>
    </row>
    <row r="137" spans="1:11" x14ac:dyDescent="0.2">
      <c r="A137" s="291">
        <v>71</v>
      </c>
      <c r="C137" s="326" t="s">
        <v>713</v>
      </c>
      <c r="D137" s="291">
        <v>1993</v>
      </c>
      <c r="E137" s="325" t="s">
        <v>152</v>
      </c>
      <c r="H137" s="291">
        <v>2</v>
      </c>
      <c r="I137" s="291" t="s">
        <v>158</v>
      </c>
      <c r="J137" s="325" t="s">
        <v>538</v>
      </c>
      <c r="K137" s="325" t="s">
        <v>433</v>
      </c>
    </row>
    <row r="138" spans="1:11" x14ac:dyDescent="0.2">
      <c r="A138" s="291" t="s">
        <v>63</v>
      </c>
      <c r="C138" s="326" t="s">
        <v>63</v>
      </c>
    </row>
    <row r="184" spans="3:11" x14ac:dyDescent="0.2">
      <c r="C184" s="327"/>
      <c r="D184" s="340"/>
      <c r="F184" s="341"/>
      <c r="G184" s="341"/>
      <c r="I184" s="341"/>
      <c r="J184" s="339"/>
    </row>
    <row r="187" spans="3:11" x14ac:dyDescent="0.2">
      <c r="E187" s="339"/>
      <c r="J187" s="339"/>
      <c r="K187" s="343"/>
    </row>
    <row r="193" spans="3:11" x14ac:dyDescent="0.2">
      <c r="C193" s="327"/>
      <c r="D193" s="340"/>
      <c r="F193" s="341"/>
      <c r="G193" s="341"/>
      <c r="H193" s="340"/>
      <c r="I193" s="341"/>
      <c r="J193" s="339"/>
      <c r="K193" s="343"/>
    </row>
    <row r="194" spans="3:11" x14ac:dyDescent="0.2">
      <c r="E194" s="339"/>
      <c r="J194" s="339"/>
      <c r="K194" s="343"/>
    </row>
  </sheetData>
  <autoFilter ref="A1:K118"/>
  <sortState ref="A2:K480">
    <sortCondition ref="D2:D480"/>
  </sortState>
  <customSheetViews>
    <customSheetView guid="{B28A55F2-F506-44F5-8B45-C06C81F4E83D}" scale="87" showRuler="0" topLeftCell="A490">
      <selection activeCell="C478" sqref="C478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1" type="noConversion"/>
  <pageMargins left="0.75" right="0.75" top="1" bottom="1" header="0.5" footer="0.5"/>
  <pageSetup paperSize="9" scale="68" orientation="landscape" horizontalDpi="300" verticalDpi="3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G190"/>
  <sheetViews>
    <sheetView view="pageBreakPreview" topLeftCell="A4" zoomScaleNormal="90" zoomScaleSheetLayoutView="100" workbookViewId="0">
      <selection activeCell="B11" sqref="B11"/>
    </sheetView>
  </sheetViews>
  <sheetFormatPr defaultColWidth="8.28515625" defaultRowHeight="12.75" outlineLevelCol="1" x14ac:dyDescent="0.2"/>
  <cols>
    <col min="1" max="1" width="6.140625" style="59" customWidth="1"/>
    <col min="2" max="2" width="28.140625" style="54" customWidth="1"/>
    <col min="3" max="3" width="5.5703125" style="54" customWidth="1"/>
    <col min="4" max="4" width="9.28515625" style="58" bestFit="1" customWidth="1"/>
    <col min="5" max="5" width="7.42578125" style="58" customWidth="1"/>
    <col min="6" max="6" width="19" style="58" customWidth="1"/>
    <col min="7" max="7" width="8.28515625" style="58" hidden="1" customWidth="1"/>
    <col min="8" max="8" width="20.42578125" style="58" customWidth="1"/>
    <col min="9" max="9" width="11.42578125" style="114" customWidth="1"/>
    <col min="10" max="10" width="8" style="54" customWidth="1"/>
    <col min="11" max="11" width="5.85546875" style="54" customWidth="1"/>
    <col min="12" max="12" width="7" style="54" customWidth="1"/>
    <col min="13" max="13" width="32.5703125" style="54" customWidth="1"/>
    <col min="14" max="14" width="8.28515625" style="54" customWidth="1" outlineLevel="1"/>
    <col min="15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</row>
    <row r="4" spans="1:33" ht="24.75" customHeight="1" x14ac:dyDescent="0.2">
      <c r="A4" s="432" t="str">
        <f>Name_4</f>
        <v>ЛИЧНО-КОМАНДНЫЙ ЧЕМПИОНАТ РЕСПУБЛИКИ ТАТАРСТАН ПО ЛЕГКОЙ АТЛЕТИКЕ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</row>
    <row r="5" spans="1:33" ht="9" customHeight="1" x14ac:dyDescent="0.2">
      <c r="A5" s="308"/>
      <c r="B5" s="308"/>
      <c r="C5" s="308"/>
      <c r="D5" s="308"/>
      <c r="E5" s="308"/>
      <c r="F5" s="308"/>
      <c r="G5" s="308"/>
      <c r="H5" s="308"/>
      <c r="I5" s="236"/>
      <c r="J5" s="308"/>
      <c r="K5" s="308"/>
      <c r="L5" s="308"/>
      <c r="M5" s="308"/>
    </row>
    <row r="6" spans="1:33" ht="15.75" x14ac:dyDescent="0.25">
      <c r="A6" s="450" t="s">
        <v>8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AG6" s="59" t="s">
        <v>408</v>
      </c>
    </row>
    <row r="7" spans="1:33" x14ac:dyDescent="0.2">
      <c r="A7" s="451" t="s">
        <v>1</v>
      </c>
      <c r="B7" s="451"/>
      <c r="C7" s="312"/>
      <c r="E7" s="59"/>
      <c r="F7" s="116"/>
      <c r="G7" s="452"/>
      <c r="H7" s="452"/>
      <c r="M7" s="117" t="s">
        <v>63</v>
      </c>
    </row>
    <row r="8" spans="1:33" ht="12.75" customHeight="1" x14ac:dyDescent="0.2">
      <c r="A8" s="118" t="s">
        <v>63</v>
      </c>
      <c r="E8" s="59"/>
      <c r="F8" s="148" t="s">
        <v>106</v>
      </c>
      <c r="H8" s="62" t="str">
        <f>d_2</f>
        <v>07 ИЮЛЯ 2017г.</v>
      </c>
      <c r="J8" s="120"/>
      <c r="K8" s="120"/>
      <c r="L8" s="214"/>
      <c r="M8" s="117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153</v>
      </c>
      <c r="D9" s="123" t="s">
        <v>9</v>
      </c>
      <c r="E9" s="123" t="s">
        <v>2</v>
      </c>
      <c r="F9" s="123" t="s">
        <v>65</v>
      </c>
      <c r="G9" s="124" t="s">
        <v>54</v>
      </c>
      <c r="H9" s="123" t="s">
        <v>66</v>
      </c>
      <c r="I9" s="332" t="s">
        <v>270</v>
      </c>
      <c r="J9" s="123" t="s">
        <v>5</v>
      </c>
      <c r="K9" s="123" t="s">
        <v>124</v>
      </c>
      <c r="L9" s="123" t="s">
        <v>6</v>
      </c>
      <c r="M9" s="126" t="s">
        <v>7</v>
      </c>
    </row>
    <row r="10" spans="1:33" ht="12.75" customHeight="1" x14ac:dyDescent="0.2">
      <c r="A10" s="127"/>
      <c r="B10" s="438" t="str">
        <f>Name_8</f>
        <v>МУЖЧИНЫ 2001г.р. и старше</v>
      </c>
      <c r="C10" s="438"/>
      <c r="D10" s="438"/>
      <c r="E10" s="128"/>
      <c r="F10" s="128"/>
      <c r="G10" s="129"/>
      <c r="H10" s="128"/>
      <c r="I10" s="130"/>
      <c r="J10" s="128"/>
      <c r="K10" s="67"/>
      <c r="L10" s="67"/>
      <c r="M10" s="131"/>
    </row>
    <row r="11" spans="1:33" ht="17.100000000000001" customHeight="1" x14ac:dyDescent="0.2">
      <c r="A11" s="132">
        <v>1</v>
      </c>
      <c r="B11" s="292" t="str">
        <f>VLOOKUP($N11,УЧАСТНИКИ!$A$1:$K$716,3,FALSE)</f>
        <v>СИДОРОВ ОЛЕГ</v>
      </c>
      <c r="C11" s="135">
        <f>N11</f>
        <v>3567</v>
      </c>
      <c r="D11" s="135">
        <f>VLOOKUP($N11,УЧАСТНИКИ!$A$1:$K$716,4,FALSE)</f>
        <v>1990</v>
      </c>
      <c r="E11" s="135" t="str">
        <f>VLOOKUP($N11,УЧАСТНИКИ!$A$1:$K$716,8,FALSE)</f>
        <v>МС</v>
      </c>
      <c r="F11" s="235" t="str">
        <f>VLOOKUP($N11,УЧАСТНИКИ!$A$1:$K$716,5,FALSE)</f>
        <v>КАЗАНЬ</v>
      </c>
      <c r="G11" s="235" t="e">
        <f>VLOOKUP($N11,УЧАСТНИКИ!#REF!,7,FALSE)</f>
        <v>#REF!</v>
      </c>
      <c r="H11" s="235" t="str">
        <f>VLOOKUP($N11,УЧАСТНИКИ!$A$1:$K$716,11,FALSE)</f>
        <v>СДЮСШОР ЛА</v>
      </c>
      <c r="I11" s="180" t="s">
        <v>638</v>
      </c>
      <c r="J11" s="137" t="s">
        <v>68</v>
      </c>
      <c r="K11" s="411">
        <f>VLOOKUP($N11,УЧАСТНИКИ!$A$1:$K$716,9,FALSE)</f>
        <v>3</v>
      </c>
      <c r="L11" s="137" t="s">
        <v>625</v>
      </c>
      <c r="M11" s="300" t="str">
        <f>VLOOKUP($N11,УЧАСТНИКИ!$A$1:$K$716,10,FALSE)</f>
        <v>ИЛЬИН ВГ</v>
      </c>
      <c r="N11" s="192">
        <v>3567</v>
      </c>
    </row>
    <row r="12" spans="1:33" ht="17.100000000000001" customHeight="1" x14ac:dyDescent="0.2">
      <c r="A12" s="132">
        <v>2</v>
      </c>
      <c r="B12" s="292" t="str">
        <f>VLOOKUP($N12,УЧАСТНИКИ!$A$1:$K$716,3,FALSE)</f>
        <v>ГОЛОВИН ИГОРЬ</v>
      </c>
      <c r="C12" s="135">
        <f>N12</f>
        <v>3871</v>
      </c>
      <c r="D12" s="135">
        <f>VLOOKUP($N12,УЧАСТНИКИ!$A$1:$K$716,4,FALSE)</f>
        <v>1990</v>
      </c>
      <c r="E12" s="135" t="str">
        <f>VLOOKUP($N12,УЧАСТНИКИ!$A$1:$K$716,8,FALSE)</f>
        <v>МС</v>
      </c>
      <c r="F12" s="235" t="str">
        <f>VLOOKUP($N12,УЧАСТНИКИ!$A$1:$K$716,5,FALSE)</f>
        <v>НАБ.ЧЕЛНЫ</v>
      </c>
      <c r="G12" s="235" t="e">
        <f>VLOOKUP($N12,УЧАСТНИКИ!#REF!,7,FALSE)</f>
        <v>#REF!</v>
      </c>
      <c r="H12" s="235" t="str">
        <f>VLOOKUP($N12,УЧАСТНИКИ!$A$1:$K$716,11,FALSE)</f>
        <v>ЯР ЧАЛЛЫ</v>
      </c>
      <c r="I12" s="180" t="s">
        <v>634</v>
      </c>
      <c r="J12" s="137" t="s">
        <v>68</v>
      </c>
      <c r="K12" s="411" t="str">
        <f>VLOOKUP($N12,УЧАСТНИКИ!$A$1:$K$716,9,FALSE)</f>
        <v>Л</v>
      </c>
      <c r="L12" s="137"/>
      <c r="M12" s="300" t="str">
        <f>VLOOKUP($N12,УЧАСТНИКИ!$A$1:$K$716,10,FALSE)</f>
        <v>ПАНИН ГН</v>
      </c>
      <c r="N12" s="192">
        <v>3871</v>
      </c>
    </row>
    <row r="13" spans="1:33" ht="17.100000000000001" customHeight="1" x14ac:dyDescent="0.2">
      <c r="A13" s="132">
        <v>3</v>
      </c>
      <c r="B13" s="292" t="str">
        <f>VLOOKUP($N13,УЧАСТНИКИ!$A$1:$K$716,3,FALSE)</f>
        <v>ДЯТЛОВ КИРИЛЛ</v>
      </c>
      <c r="C13" s="135">
        <f>N13</f>
        <v>3826</v>
      </c>
      <c r="D13" s="135">
        <f>VLOOKUP($N13,УЧАСТНИКИ!$A$1:$K$716,4,FALSE)</f>
        <v>1997</v>
      </c>
      <c r="E13" s="135" t="str">
        <f>VLOOKUP($N13,УЧАСТНИКИ!$A$1:$K$716,8,FALSE)</f>
        <v>КМС</v>
      </c>
      <c r="F13" s="235" t="str">
        <f>VLOOKUP($N13,УЧАСТНИКИ!$A$1:$K$716,5,FALSE)</f>
        <v>КАЗАНЬ</v>
      </c>
      <c r="G13" s="235" t="e">
        <f>VLOOKUP($N13,УЧАСТНИКИ!#REF!,7,FALSE)</f>
        <v>#REF!</v>
      </c>
      <c r="H13" s="235" t="str">
        <f>VLOOKUP($N13,УЧАСТНИКИ!$A$1:$K$716,11,FALSE)</f>
        <v>СТРЕЛА</v>
      </c>
      <c r="I13" s="180" t="s">
        <v>633</v>
      </c>
      <c r="J13" s="137" t="s">
        <v>68</v>
      </c>
      <c r="K13" s="411">
        <f>VLOOKUP($N13,УЧАСТНИКИ!$A$1:$K$716,9,FALSE)</f>
        <v>1</v>
      </c>
      <c r="L13" s="137" t="s">
        <v>652</v>
      </c>
      <c r="M13" s="300" t="str">
        <f>VLOOKUP($N13,УЧАСТНИКИ!$A$1:$K$716,10,FALSE)</f>
        <v>ПАВЛОВ ВЛ, МИННЕХАНОВА РР</v>
      </c>
      <c r="N13" s="192">
        <v>3826</v>
      </c>
    </row>
    <row r="14" spans="1:33" ht="17.100000000000001" customHeight="1" x14ac:dyDescent="0.2">
      <c r="A14" s="132">
        <v>4</v>
      </c>
      <c r="B14" s="292" t="str">
        <f>VLOOKUP($N14,УЧАСТНИКИ!$A$1:$K$716,3,FALSE)</f>
        <v>ИБРАГИМОВ АЛЬФИС</v>
      </c>
      <c r="C14" s="135">
        <f>N14</f>
        <v>15</v>
      </c>
      <c r="D14" s="135">
        <f>VLOOKUP($N14,УЧАСТНИКИ!$A$1:$K$716,4,FALSE)</f>
        <v>1994</v>
      </c>
      <c r="E14" s="135" t="str">
        <f>VLOOKUP($N14,УЧАСТНИКИ!$A$1:$K$716,8,FALSE)</f>
        <v>КМС</v>
      </c>
      <c r="F14" s="235" t="str">
        <f>VLOOKUP($N14,УЧАСТНИКИ!$A$1:$K$716,5,FALSE)</f>
        <v>БАВЛЫ</v>
      </c>
      <c r="G14" s="235" t="e">
        <f>VLOOKUP($N14,УЧАСТНИКИ!#REF!,7,FALSE)</f>
        <v>#REF!</v>
      </c>
      <c r="H14" s="235" t="str">
        <f>VLOOKUP($N14,УЧАСТНИКИ!$A$1:$K$716,11,FALSE)</f>
        <v>ДЮСШ №1</v>
      </c>
      <c r="I14" s="180" t="s">
        <v>636</v>
      </c>
      <c r="J14" s="137" t="s">
        <v>68</v>
      </c>
      <c r="K14" s="411">
        <f>VLOOKUP($N14,УЧАСТНИКИ!$A$1:$K$716,9,FALSE)</f>
        <v>2</v>
      </c>
      <c r="L14" s="137" t="s">
        <v>653</v>
      </c>
      <c r="M14" s="300" t="str">
        <f>VLOOKUP($N14,УЧАСТНИКИ!$A$1:$K$716,10,FALSE)</f>
        <v>ТУХБАТУЛЛИНЫ ФФ ЭР</v>
      </c>
      <c r="N14" s="192">
        <v>15</v>
      </c>
    </row>
    <row r="15" spans="1:33" ht="17.100000000000001" customHeight="1" x14ac:dyDescent="0.2">
      <c r="A15" s="132">
        <v>5</v>
      </c>
      <c r="B15" s="292" t="str">
        <f>VLOOKUP($N15,УЧАСТНИКИ!$A$1:$K$716,3,FALSE)</f>
        <v>ЕГОРОВ ГЕННАДИЙ</v>
      </c>
      <c r="C15" s="135">
        <f>N15</f>
        <v>3820</v>
      </c>
      <c r="D15" s="135">
        <f>VLOOKUP($N15,УЧАСТНИКИ!$A$1:$K$716,4,FALSE)</f>
        <v>1997</v>
      </c>
      <c r="E15" s="135" t="str">
        <f>VLOOKUP($N15,УЧАСТНИКИ!$A$1:$K$716,8,FALSE)</f>
        <v>КМС</v>
      </c>
      <c r="F15" s="235" t="str">
        <f>VLOOKUP($N15,УЧАСТНИКИ!$A$1:$K$716,5,FALSE)</f>
        <v>КАЗАНЬ</v>
      </c>
      <c r="G15" s="235" t="e">
        <f>VLOOKUP($N15,УЧАСТНИКИ!#REF!,7,FALSE)</f>
        <v>#REF!</v>
      </c>
      <c r="H15" s="235" t="str">
        <f>VLOOKUP($N15,УЧАСТНИКИ!$A$1:$K$716,11,FALSE)</f>
        <v>СТРЕЛА</v>
      </c>
      <c r="I15" s="180" t="s">
        <v>629</v>
      </c>
      <c r="J15" s="137">
        <v>1</v>
      </c>
      <c r="K15" s="411">
        <f>VLOOKUP($N15,УЧАСТНИКИ!$A$1:$K$716,9,FALSE)</f>
        <v>1</v>
      </c>
      <c r="L15" s="137">
        <v>14</v>
      </c>
      <c r="M15" s="300" t="str">
        <f>VLOOKUP($N15,УЧАСТНИКИ!$A$1:$K$716,10,FALSE)</f>
        <v>ПАВЛОВ ВЛ</v>
      </c>
      <c r="N15" s="192">
        <v>3820</v>
      </c>
    </row>
    <row r="16" spans="1:33" ht="17.100000000000001" customHeight="1" x14ac:dyDescent="0.2">
      <c r="A16" s="132">
        <v>6</v>
      </c>
      <c r="B16" s="292" t="str">
        <f>VLOOKUP($N16,УЧАСТНИКИ!$A$1:$K$716,3,FALSE)</f>
        <v>ПАВЛОВ СЕМЕН</v>
      </c>
      <c r="C16" s="135">
        <f>N16</f>
        <v>3821</v>
      </c>
      <c r="D16" s="135">
        <f>VLOOKUP($N16,УЧАСТНИКИ!$A$1:$K$716,4,FALSE)</f>
        <v>1990</v>
      </c>
      <c r="E16" s="135" t="str">
        <f>VLOOKUP($N16,УЧАСТНИКИ!$A$1:$K$716,8,FALSE)</f>
        <v>КМС</v>
      </c>
      <c r="F16" s="235" t="str">
        <f>VLOOKUP($N16,УЧАСТНИКИ!$A$1:$K$716,5,FALSE)</f>
        <v>КАЗАНЬ</v>
      </c>
      <c r="G16" s="235" t="e">
        <f>VLOOKUP($N16,УЧАСТНИКИ!#REF!,7,FALSE)</f>
        <v>#REF!</v>
      </c>
      <c r="H16" s="235" t="str">
        <f>VLOOKUP($N16,УЧАСТНИКИ!$A$1:$K$716,11,FALSE)</f>
        <v>СТРЕЛА</v>
      </c>
      <c r="I16" s="180" t="s">
        <v>630</v>
      </c>
      <c r="J16" s="137">
        <v>1</v>
      </c>
      <c r="K16" s="411">
        <f>VLOOKUP($N16,УЧАСТНИКИ!$A$1:$K$716,9,FALSE)</f>
        <v>1</v>
      </c>
      <c r="L16" s="137">
        <v>13</v>
      </c>
      <c r="M16" s="300" t="str">
        <f>VLOOKUP($N16,УЧАСТНИКИ!$A$1:$K$716,10,FALSE)</f>
        <v>ПАВЛОВ ВЛ</v>
      </c>
      <c r="N16" s="192">
        <v>3821</v>
      </c>
    </row>
    <row r="17" spans="1:14" ht="17.100000000000001" customHeight="1" x14ac:dyDescent="0.2">
      <c r="A17" s="132">
        <v>7</v>
      </c>
      <c r="B17" s="292" t="str">
        <f>VLOOKUP($N17,УЧАСТНИКИ!$A$1:$K$716,3,FALSE)</f>
        <v>ИЛЬИН ЕВГЕНИЙ</v>
      </c>
      <c r="C17" s="135">
        <f>N17</f>
        <v>12</v>
      </c>
      <c r="D17" s="135">
        <f>VLOOKUP($N17,УЧАСТНИКИ!$A$1:$K$716,4,FALSE)</f>
        <v>1993</v>
      </c>
      <c r="E17" s="135" t="str">
        <f>VLOOKUP($N17,УЧАСТНИКИ!$A$1:$K$716,8,FALSE)</f>
        <v>КМС</v>
      </c>
      <c r="F17" s="235" t="str">
        <f>VLOOKUP($N17,УЧАСТНИКИ!$A$1:$K$716,5,FALSE)</f>
        <v>БАВЛЫ</v>
      </c>
      <c r="G17" s="235" t="e">
        <f>VLOOKUP($N17,УЧАСТНИКИ!#REF!,7,FALSE)</f>
        <v>#REF!</v>
      </c>
      <c r="H17" s="235" t="str">
        <f>VLOOKUP($N17,УЧАСТНИКИ!$A$1:$K$716,11,FALSE)</f>
        <v>ДЮСШ №1</v>
      </c>
      <c r="I17" s="180" t="s">
        <v>635</v>
      </c>
      <c r="J17" s="137">
        <v>1</v>
      </c>
      <c r="K17" s="411">
        <f>VLOOKUP($N17,УЧАСТНИКИ!$A$1:$K$716,9,FALSE)</f>
        <v>2</v>
      </c>
      <c r="L17" s="137">
        <v>12</v>
      </c>
      <c r="M17" s="300" t="str">
        <f>VLOOKUP($N17,УЧАСТНИКИ!$A$1:$K$716,10,FALSE)</f>
        <v>ТУХБАТУЛЛИНЫ ФФ ЭР</v>
      </c>
      <c r="N17" s="192">
        <v>12</v>
      </c>
    </row>
    <row r="18" spans="1:14" ht="17.100000000000001" customHeight="1" x14ac:dyDescent="0.2">
      <c r="A18" s="132">
        <v>8</v>
      </c>
      <c r="B18" s="292" t="str">
        <f>VLOOKUP($N18,УЧАСТНИКИ!$A$1:$K$716,3,FALSE)</f>
        <v>ЮМАНОВ СЕМЕН</v>
      </c>
      <c r="C18" s="135">
        <f>N18</f>
        <v>3823</v>
      </c>
      <c r="D18" s="135">
        <f>VLOOKUP($N18,УЧАСТНИКИ!$A$1:$K$716,4,FALSE)</f>
        <v>1998</v>
      </c>
      <c r="E18" s="135" t="str">
        <f>VLOOKUP($N18,УЧАСТНИКИ!$A$1:$K$716,8,FALSE)</f>
        <v>КМС</v>
      </c>
      <c r="F18" s="235" t="str">
        <f>VLOOKUP($N18,УЧАСТНИКИ!$A$1:$K$716,5,FALSE)</f>
        <v>КАЗАНЬ</v>
      </c>
      <c r="G18" s="235" t="e">
        <f>VLOOKUP($N18,УЧАСТНИКИ!#REF!,7,FALSE)</f>
        <v>#REF!</v>
      </c>
      <c r="H18" s="235" t="str">
        <f>VLOOKUP($N18,УЧАСТНИКИ!$A$1:$K$716,11,FALSE)</f>
        <v>ПГАФКСиТ</v>
      </c>
      <c r="I18" s="180" t="s">
        <v>632</v>
      </c>
      <c r="J18" s="137">
        <v>1</v>
      </c>
      <c r="K18" s="411">
        <f>VLOOKUP($N18,УЧАСТНИКИ!$A$1:$K$716,9,FALSE)</f>
        <v>1</v>
      </c>
      <c r="L18" s="137">
        <v>11</v>
      </c>
      <c r="M18" s="300" t="str">
        <f>VLOOKUP($N18,УЧАСТНИКИ!$A$1:$K$716,10,FALSE)</f>
        <v>МАСТРОВ АВ</v>
      </c>
      <c r="N18" s="192">
        <v>3823</v>
      </c>
    </row>
    <row r="19" spans="1:14" ht="17.100000000000001" customHeight="1" x14ac:dyDescent="0.2">
      <c r="A19" s="132">
        <v>9</v>
      </c>
      <c r="B19" s="292" t="str">
        <f>VLOOKUP($N19,УЧАСТНИКИ!$A$1:$K$716,3,FALSE)</f>
        <v>АНТОНОВ МАКСИМ</v>
      </c>
      <c r="C19" s="135">
        <f>N19</f>
        <v>70</v>
      </c>
      <c r="D19" s="135">
        <f>VLOOKUP($N19,УЧАСТНИКИ!$A$1:$K$716,4,FALSE)</f>
        <v>1993</v>
      </c>
      <c r="E19" s="135">
        <f>VLOOKUP($N19,УЧАСТНИКИ!$A$1:$K$716,8,FALSE)</f>
        <v>1</v>
      </c>
      <c r="F19" s="235" t="str">
        <f>VLOOKUP($N19,УЧАСТНИКИ!$A$1:$K$716,5,FALSE)</f>
        <v>КАЗАНЬ</v>
      </c>
      <c r="G19" s="235" t="e">
        <f>VLOOKUP($N19,УЧАСТНИКИ!#REF!,7,FALSE)</f>
        <v>#REF!</v>
      </c>
      <c r="H19" s="235" t="str">
        <f>VLOOKUP($N19,УЧАСТНИКИ!$A$1:$K$716,11,FALSE)</f>
        <v>ДЮСШ ОЛИМП</v>
      </c>
      <c r="I19" s="180" t="s">
        <v>627</v>
      </c>
      <c r="J19" s="137">
        <v>1</v>
      </c>
      <c r="K19" s="411" t="str">
        <f>VLOOKUP($N19,УЧАСТНИКИ!$A$1:$K$716,9,FALSE)</f>
        <v>Л</v>
      </c>
      <c r="L19" s="137"/>
      <c r="M19" s="300" t="str">
        <f>VLOOKUP($N19,УЧАСТНИКИ!$A$1:$K$716,10,FALSE)</f>
        <v>ПЕТРОВ АВ</v>
      </c>
      <c r="N19" s="192">
        <v>70</v>
      </c>
    </row>
    <row r="20" spans="1:14" ht="17.100000000000001" customHeight="1" x14ac:dyDescent="0.2">
      <c r="A20" s="132">
        <v>10</v>
      </c>
      <c r="B20" s="292" t="str">
        <f>VLOOKUP($N20,УЧАСТНИКИ!$A$1:$K$716,3,FALSE)</f>
        <v>ДЕГТЯРЕВ КОНСТАНТИН</v>
      </c>
      <c r="C20" s="135">
        <f>N20</f>
        <v>18</v>
      </c>
      <c r="D20" s="135">
        <f>VLOOKUP($N20,УЧАСТНИКИ!$A$1:$K$716,4,FALSE)</f>
        <v>2000</v>
      </c>
      <c r="E20" s="135">
        <f>VLOOKUP($N20,УЧАСТНИКИ!$A$1:$K$716,8,FALSE)</f>
        <v>1</v>
      </c>
      <c r="F20" s="235" t="str">
        <f>VLOOKUP($N20,УЧАСТНИКИ!$A$1:$K$716,5,FALSE)</f>
        <v>БАВЛЫ</v>
      </c>
      <c r="G20" s="235" t="e">
        <f>VLOOKUP($N20,УЧАСТНИКИ!#REF!,7,FALSE)</f>
        <v>#REF!</v>
      </c>
      <c r="H20" s="235" t="str">
        <f>VLOOKUP($N20,УЧАСТНИКИ!$A$1:$K$716,11,FALSE)</f>
        <v>ДЮСШ №1</v>
      </c>
      <c r="I20" s="180" t="s">
        <v>637</v>
      </c>
      <c r="J20" s="137">
        <v>1</v>
      </c>
      <c r="K20" s="411">
        <f>VLOOKUP($N20,УЧАСТНИКИ!$A$1:$K$716,9,FALSE)</f>
        <v>2</v>
      </c>
      <c r="L20" s="137">
        <v>10</v>
      </c>
      <c r="M20" s="300" t="str">
        <f>VLOOKUP($N20,УЧАСТНИКИ!$A$1:$K$716,10,FALSE)</f>
        <v>ТУХБАТУЛЛИНЫ ФФ ЭР</v>
      </c>
      <c r="N20" s="192">
        <v>18</v>
      </c>
    </row>
    <row r="21" spans="1:14" ht="17.100000000000001" customHeight="1" x14ac:dyDescent="0.2">
      <c r="A21" s="132">
        <v>11</v>
      </c>
      <c r="B21" s="292" t="str">
        <f>VLOOKUP($N21,УЧАСТНИКИ!$A$1:$K$716,3,FALSE)</f>
        <v>КАШАПОВ РЕНАТ</v>
      </c>
      <c r="C21" s="135">
        <f>N21</f>
        <v>3822</v>
      </c>
      <c r="D21" s="135">
        <f>VLOOKUP($N21,УЧАСТНИКИ!$A$1:$K$716,4,FALSE)</f>
        <v>1988</v>
      </c>
      <c r="E21" s="135" t="str">
        <f>VLOOKUP($N21,УЧАСТНИКИ!$A$1:$K$716,8,FALSE)</f>
        <v>МС</v>
      </c>
      <c r="F21" s="235" t="str">
        <f>VLOOKUP($N21,УЧАСТНИКИ!$A$1:$K$716,5,FALSE)</f>
        <v>КАЗАНЬ</v>
      </c>
      <c r="G21" s="235" t="e">
        <f>VLOOKUP($N21,УЧАСТНИКИ!#REF!,7,FALSE)</f>
        <v>#REF!</v>
      </c>
      <c r="H21" s="235" t="str">
        <f>VLOOKUP($N21,УЧАСТНИКИ!$A$1:$K$716,11,FALSE)</f>
        <v>-</v>
      </c>
      <c r="I21" s="180" t="s">
        <v>631</v>
      </c>
      <c r="J21" s="137">
        <v>1</v>
      </c>
      <c r="K21" s="411">
        <f>VLOOKUP($N21,УЧАСТНИКИ!$A$1:$K$716,9,FALSE)</f>
        <v>1</v>
      </c>
      <c r="L21" s="137">
        <v>9</v>
      </c>
      <c r="M21" s="300" t="str">
        <f>VLOOKUP($N21,УЧАСТНИКИ!$A$1:$K$716,10,FALSE)</f>
        <v>КАШАПОВ РИ</v>
      </c>
      <c r="N21" s="192">
        <v>3822</v>
      </c>
    </row>
    <row r="22" spans="1:14" ht="17.100000000000001" customHeight="1" x14ac:dyDescent="0.2">
      <c r="A22" s="132">
        <v>12</v>
      </c>
      <c r="B22" s="292" t="str">
        <f>VLOOKUP($N22,УЧАСТНИКИ!$A$1:$K$716,3,FALSE)</f>
        <v>ЕРМАКОВ ДАНИЛ</v>
      </c>
      <c r="C22" s="135">
        <f>N22</f>
        <v>3828</v>
      </c>
      <c r="D22" s="135">
        <f>VLOOKUP($N22,УЧАСТНИКИ!$A$1:$K$716,4,FALSE)</f>
        <v>2000</v>
      </c>
      <c r="E22" s="135" t="str">
        <f>VLOOKUP($N22,УЧАСТНИКИ!$A$1:$K$716,8,FALSE)</f>
        <v>КМС</v>
      </c>
      <c r="F22" s="235" t="str">
        <f>VLOOKUP($N22,УЧАСТНИКИ!$A$1:$K$716,5,FALSE)</f>
        <v>КАЗАНЬ</v>
      </c>
      <c r="G22" s="235" t="e">
        <f>VLOOKUP($N22,УЧАСТНИКИ!#REF!,7,FALSE)</f>
        <v>#REF!</v>
      </c>
      <c r="H22" s="235" t="str">
        <f>VLOOKUP($N22,УЧАСТНИКИ!$A$1:$K$716,11,FALSE)</f>
        <v>УОР</v>
      </c>
      <c r="I22" s="180" t="s">
        <v>628</v>
      </c>
      <c r="J22" s="137">
        <v>1</v>
      </c>
      <c r="K22" s="411">
        <f>VLOOKUP($N22,УЧАСТНИКИ!$A$1:$K$716,9,FALSE)</f>
        <v>1</v>
      </c>
      <c r="L22" s="137">
        <v>8</v>
      </c>
      <c r="M22" s="300" t="str">
        <f>VLOOKUP($N22,УЧАСТНИКИ!$A$1:$K$716,10,FALSE)</f>
        <v>ИЛЬИН ВГ, КУЧЕРГИНА НВ</v>
      </c>
      <c r="N22" s="192">
        <v>3828</v>
      </c>
    </row>
    <row r="23" spans="1:14" ht="17.100000000000001" customHeight="1" x14ac:dyDescent="0.2">
      <c r="A23" s="132">
        <v>13</v>
      </c>
      <c r="B23" s="292" t="str">
        <f>VLOOKUP($N23,УЧАСТНИКИ!$A$1:$K$716,3,FALSE)</f>
        <v>ТУХБАТУЛЛИН ФАНИЛЬ</v>
      </c>
      <c r="C23" s="135">
        <f>N23</f>
        <v>14</v>
      </c>
      <c r="D23" s="135">
        <f>VLOOKUP($N23,УЧАСТНИКИ!$A$1:$K$716,4,FALSE)</f>
        <v>1974</v>
      </c>
      <c r="E23" s="135" t="str">
        <f>VLOOKUP($N23,УЧАСТНИКИ!$A$1:$K$716,8,FALSE)</f>
        <v>КМС</v>
      </c>
      <c r="F23" s="235" t="str">
        <f>VLOOKUP($N23,УЧАСТНИКИ!$A$1:$K$716,5,FALSE)</f>
        <v>БАВЛЫ</v>
      </c>
      <c r="G23" s="235" t="e">
        <f>VLOOKUP($N23,УЧАСТНИКИ!#REF!,7,FALSE)</f>
        <v>#REF!</v>
      </c>
      <c r="H23" s="235" t="str">
        <f>VLOOKUP($N23,УЧАСТНИКИ!$A$1:$K$716,11,FALSE)</f>
        <v>ДЮСШ №1</v>
      </c>
      <c r="I23" s="180" t="s">
        <v>643</v>
      </c>
      <c r="J23" s="137">
        <v>2</v>
      </c>
      <c r="K23" s="411">
        <f>VLOOKUP($N23,УЧАСТНИКИ!$A$1:$K$716,9,FALSE)</f>
        <v>2</v>
      </c>
      <c r="L23" s="137">
        <v>7</v>
      </c>
      <c r="M23" s="300" t="str">
        <f>VLOOKUP($N23,УЧАСТНИКИ!$A$1:$K$716,10,FALSE)</f>
        <v>ФАХРИЕВ ММ</v>
      </c>
      <c r="N23" s="192">
        <v>14</v>
      </c>
    </row>
    <row r="24" spans="1:14" ht="17.100000000000001" customHeight="1" x14ac:dyDescent="0.2">
      <c r="A24" s="132">
        <v>14</v>
      </c>
      <c r="B24" s="292" t="str">
        <f>VLOOKUP($N24,УЧАСТНИКИ!$A$1:$K$716,3,FALSE)</f>
        <v>КИСЕЛЕВ РОМАН</v>
      </c>
      <c r="C24" s="135">
        <f>N24</f>
        <v>33</v>
      </c>
      <c r="D24" s="135">
        <f>VLOOKUP($N24,УЧАСТНИКИ!$A$1:$K$716,4,FALSE)</f>
        <v>1984</v>
      </c>
      <c r="E24" s="135" t="str">
        <f>VLOOKUP($N24,УЧАСТНИКИ!$A$1:$K$716,8,FALSE)</f>
        <v>КМС</v>
      </c>
      <c r="F24" s="235" t="str">
        <f>VLOOKUP($N24,УЧАСТНИКИ!$A$1:$K$716,5,FALSE)</f>
        <v>ЗЕЛЕНОДОЛЬСК</v>
      </c>
      <c r="G24" s="235" t="e">
        <f>VLOOKUP($N24,УЧАСТНИКИ!#REF!,7,FALSE)</f>
        <v>#REF!</v>
      </c>
      <c r="H24" s="235" t="str">
        <f>VLOOKUP($N24,УЧАСТНИКИ!$A$1:$K$716,11,FALSE)</f>
        <v>-</v>
      </c>
      <c r="I24" s="180" t="s">
        <v>641</v>
      </c>
      <c r="J24" s="137">
        <v>2</v>
      </c>
      <c r="K24" s="411" t="str">
        <f>VLOOKUP($N24,УЧАСТНИКИ!$A$1:$K$716,9,FALSE)</f>
        <v>Л</v>
      </c>
      <c r="L24" s="137"/>
      <c r="M24" s="300" t="str">
        <f>VLOOKUP($N24,УЧАСТНИКИ!$A$1:$K$716,10,FALSE)</f>
        <v>-</v>
      </c>
      <c r="N24" s="192">
        <v>33</v>
      </c>
    </row>
    <row r="25" spans="1:14" ht="17.100000000000001" customHeight="1" x14ac:dyDescent="0.2">
      <c r="A25" s="132">
        <v>15</v>
      </c>
      <c r="B25" s="292" t="str">
        <f>VLOOKUP($N25,УЧАСТНИКИ!$A$1:$K$716,3,FALSE)</f>
        <v>ЛАЗАРЕВ ЮРИЙ</v>
      </c>
      <c r="C25" s="135">
        <f>N25</f>
        <v>3873</v>
      </c>
      <c r="D25" s="135">
        <f>VLOOKUP($N25,УЧАСТНИКИ!$A$1:$K$716,4,FALSE)</f>
        <v>1996</v>
      </c>
      <c r="E25" s="135" t="str">
        <f>VLOOKUP($N25,УЧАСТНИКИ!$A$1:$K$716,8,FALSE)</f>
        <v>КМС</v>
      </c>
      <c r="F25" s="235" t="str">
        <f>VLOOKUP($N25,УЧАСТНИКИ!$A$1:$K$716,5,FALSE)</f>
        <v>НАБ.ЧЕЛНЫ</v>
      </c>
      <c r="G25" s="235" t="e">
        <f>VLOOKUP($N25,УЧАСТНИКИ!#REF!,7,FALSE)</f>
        <v>#REF!</v>
      </c>
      <c r="H25" s="235" t="str">
        <f>VLOOKUP($N25,УЧАСТНИКИ!$A$1:$K$716,11,FALSE)</f>
        <v>ЯР ЧАЛЛЫ</v>
      </c>
      <c r="I25" s="180" t="s">
        <v>644</v>
      </c>
      <c r="J25" s="137">
        <v>2</v>
      </c>
      <c r="K25" s="411" t="str">
        <f>VLOOKUP($N25,УЧАСТНИКИ!$A$1:$K$716,9,FALSE)</f>
        <v>Л</v>
      </c>
      <c r="L25" s="137"/>
      <c r="M25" s="300" t="str">
        <f>VLOOKUP($N25,УЧАСТНИКИ!$A$1:$K$716,10,FALSE)</f>
        <v>ПЕТРОВЫ ТН ВМ</v>
      </c>
      <c r="N25" s="192">
        <v>3873</v>
      </c>
    </row>
    <row r="26" spans="1:14" ht="17.100000000000001" customHeight="1" x14ac:dyDescent="0.2">
      <c r="A26" s="132">
        <v>16</v>
      </c>
      <c r="B26" s="292" t="str">
        <f>VLOOKUP($N26,УЧАСТНИКИ!$A$1:$K$716,3,FALSE)</f>
        <v>НЯТЮНОВ ЮЛИАН</v>
      </c>
      <c r="C26" s="135">
        <f>N26</f>
        <v>3801</v>
      </c>
      <c r="D26" s="135">
        <f>VLOOKUP($N26,УЧАСТНИКИ!$A$1:$K$716,4,FALSE)</f>
        <v>1998</v>
      </c>
      <c r="E26" s="135">
        <f>VLOOKUP($N26,УЧАСТНИКИ!$A$1:$K$716,8,FALSE)</f>
        <v>1</v>
      </c>
      <c r="F26" s="235" t="str">
        <f>VLOOKUP($N26,УЧАСТНИКИ!$A$1:$K$716,5,FALSE)</f>
        <v>КАЗАНЬ</v>
      </c>
      <c r="G26" s="235" t="e">
        <f>VLOOKUP($N26,УЧАСТНИКИ!#REF!,7,FALSE)</f>
        <v>#REF!</v>
      </c>
      <c r="H26" s="235" t="str">
        <f>VLOOKUP($N26,УЧАСТНИКИ!$A$1:$K$716,11,FALSE)</f>
        <v>СТРЕЛА</v>
      </c>
      <c r="I26" s="180" t="s">
        <v>640</v>
      </c>
      <c r="J26" s="137">
        <v>2</v>
      </c>
      <c r="K26" s="411" t="str">
        <f>VLOOKUP($N26,УЧАСТНИКИ!$A$1:$K$716,9,FALSE)</f>
        <v>Л</v>
      </c>
      <c r="L26" s="137"/>
      <c r="M26" s="300" t="str">
        <f>VLOOKUP($N26,УЧАСТНИКИ!$A$1:$K$716,10,FALSE)</f>
        <v>ПАВЛОВ ИЛ</v>
      </c>
      <c r="N26" s="192">
        <v>3801</v>
      </c>
    </row>
    <row r="27" spans="1:14" ht="17.100000000000001" customHeight="1" x14ac:dyDescent="0.2">
      <c r="A27" s="132">
        <v>17</v>
      </c>
      <c r="B27" s="292" t="str">
        <f>VLOOKUP($N27,УЧАСТНИКИ!$A$1:$K$716,3,FALSE)</f>
        <v>МЕЛЬНИКОВ НИКИТА</v>
      </c>
      <c r="C27" s="135">
        <f>N27</f>
        <v>3796</v>
      </c>
      <c r="D27" s="135">
        <f>VLOOKUP($N27,УЧАСТНИКИ!$A$1:$K$716,4,FALSE)</f>
        <v>1999</v>
      </c>
      <c r="E27" s="135">
        <f>VLOOKUP($N27,УЧАСТНИКИ!$A$1:$K$716,8,FALSE)</f>
        <v>2</v>
      </c>
      <c r="F27" s="235" t="str">
        <f>VLOOKUP($N27,УЧАСТНИКИ!$A$1:$K$716,5,FALSE)</f>
        <v>КАЗАНЬ</v>
      </c>
      <c r="G27" s="235" t="e">
        <f>VLOOKUP($N27,УЧАСТНИКИ!#REF!,7,FALSE)</f>
        <v>#REF!</v>
      </c>
      <c r="H27" s="235" t="str">
        <f>VLOOKUP($N27,УЧАСТНИКИ!$A$1:$K$716,11,FALSE)</f>
        <v>СТРЕЛА</v>
      </c>
      <c r="I27" s="180" t="s">
        <v>645</v>
      </c>
      <c r="J27" s="137">
        <v>3</v>
      </c>
      <c r="K27" s="411" t="str">
        <f>VLOOKUP($N27,УЧАСТНИКИ!$A$1:$K$716,9,FALSE)</f>
        <v>Л</v>
      </c>
      <c r="L27" s="137"/>
      <c r="M27" s="300" t="str">
        <f>VLOOKUP($N27,УЧАСТНИКИ!$A$1:$K$716,10,FALSE)</f>
        <v>ПАВЛОВ ИЛ</v>
      </c>
      <c r="N27" s="192">
        <v>3796</v>
      </c>
    </row>
    <row r="28" spans="1:14" ht="17.100000000000001" customHeight="1" x14ac:dyDescent="0.2">
      <c r="A28" s="132">
        <v>18</v>
      </c>
      <c r="B28" s="292" t="str">
        <f>VLOOKUP($N28,УЧАСТНИКИ!$A$1:$K$716,3,FALSE)</f>
        <v>БИКИНЕЕВ РУСЛАН</v>
      </c>
      <c r="C28" s="135">
        <f>N28</f>
        <v>3780</v>
      </c>
      <c r="D28" s="135">
        <f>VLOOKUP($N28,УЧАСТНИКИ!$A$1:$K$716,4,FALSE)</f>
        <v>1998</v>
      </c>
      <c r="E28" s="135">
        <f>VLOOKUP($N28,УЧАСТНИКИ!$A$1:$K$716,8,FALSE)</f>
        <v>2</v>
      </c>
      <c r="F28" s="235" t="str">
        <f>VLOOKUP($N28,УЧАСТНИКИ!$A$1:$K$716,5,FALSE)</f>
        <v>КАЗАНЬ</v>
      </c>
      <c r="G28" s="235" t="e">
        <f>VLOOKUP($N28,УЧАСТНИКИ!#REF!,7,FALSE)</f>
        <v>#REF!</v>
      </c>
      <c r="H28" s="235" t="str">
        <f>VLOOKUP($N28,УЧАСТНИКИ!$A$1:$K$716,11,FALSE)</f>
        <v>КЭК</v>
      </c>
      <c r="I28" s="180" t="s">
        <v>642</v>
      </c>
      <c r="J28" s="137">
        <v>3</v>
      </c>
      <c r="K28" s="411" t="str">
        <f>VLOOKUP($N28,УЧАСТНИКИ!$A$1:$K$716,9,FALSE)</f>
        <v>Л</v>
      </c>
      <c r="L28" s="137"/>
      <c r="M28" s="300" t="str">
        <f>VLOOKUP($N28,УЧАСТНИКИ!$A$1:$K$716,10,FALSE)</f>
        <v>САДРЕТДИНОВ ДФ, СВЕРИГИН РР</v>
      </c>
      <c r="N28" s="192">
        <v>3780</v>
      </c>
    </row>
    <row r="29" spans="1:14" ht="17.100000000000001" customHeight="1" x14ac:dyDescent="0.2">
      <c r="A29" s="132">
        <v>19</v>
      </c>
      <c r="B29" s="292" t="str">
        <f>VLOOKUP($N29,УЧАСТНИКИ!$A$1:$K$716,3,FALSE)</f>
        <v>ГУБАЙДУЛЛИН АРТЕМ</v>
      </c>
      <c r="C29" s="135">
        <f>N29</f>
        <v>3735</v>
      </c>
      <c r="D29" s="135">
        <f>VLOOKUP($N29,УЧАСТНИКИ!$A$1:$K$716,4,FALSE)</f>
        <v>2001</v>
      </c>
      <c r="E29" s="135">
        <f>VLOOKUP($N29,УЧАСТНИКИ!$A$1:$K$716,8,FALSE)</f>
        <v>3</v>
      </c>
      <c r="F29" s="235" t="str">
        <f>VLOOKUP($N29,УЧАСТНИКИ!$A$1:$K$716,5,FALSE)</f>
        <v>КАЗАНЬ</v>
      </c>
      <c r="G29" s="235" t="e">
        <f>VLOOKUP($N29,УЧАСТНИКИ!#REF!,7,FALSE)</f>
        <v>#REF!</v>
      </c>
      <c r="H29" s="235" t="str">
        <f>VLOOKUP($N29,УЧАСТНИКИ!$A$1:$K$716,11,FALSE)</f>
        <v>СДЮСШОР ЛА</v>
      </c>
      <c r="I29" s="180" t="s">
        <v>639</v>
      </c>
      <c r="J29" s="137">
        <v>3</v>
      </c>
      <c r="K29" s="411" t="str">
        <f>VLOOKUP($N29,УЧАСТНИКИ!$A$1:$K$716,9,FALSE)</f>
        <v>Л</v>
      </c>
      <c r="L29" s="137"/>
      <c r="M29" s="300" t="str">
        <f>VLOOKUP($N29,УЧАСТНИКИ!$A$1:$K$716,10,FALSE)</f>
        <v>ФАЙЗУЛЛИНА ГП</v>
      </c>
      <c r="N29" s="192">
        <v>3735</v>
      </c>
    </row>
    <row r="30" spans="1:14" ht="17.100000000000001" customHeight="1" x14ac:dyDescent="0.2">
      <c r="A30" s="132"/>
      <c r="B30" s="292" t="str">
        <f>VLOOKUP($N30,УЧАСТНИКИ!$A$1:$K$716,3,FALSE)</f>
        <v>БУРГАНОВ МАКСИМ</v>
      </c>
      <c r="C30" s="135">
        <f>N30</f>
        <v>3794</v>
      </c>
      <c r="D30" s="135" t="str">
        <f>VLOOKUP($N30,УЧАСТНИКИ!$A$1:$K$716,4,FALSE)</f>
        <v>2002ВК</v>
      </c>
      <c r="E30" s="135">
        <f>VLOOKUP($N30,УЧАСТНИКИ!$A$1:$K$716,8,FALSE)</f>
        <v>2</v>
      </c>
      <c r="F30" s="235" t="str">
        <f>VLOOKUP($N30,УЧАСТНИКИ!$A$1:$K$716,5,FALSE)</f>
        <v>КАЗАНЬ</v>
      </c>
      <c r="G30" s="235" t="e">
        <f>VLOOKUP($N30,УЧАСТНИКИ!#REF!,7,FALSE)</f>
        <v>#REF!</v>
      </c>
      <c r="H30" s="235" t="str">
        <f>VLOOKUP($N30,УЧАСТНИКИ!$A$1:$K$716,11,FALSE)</f>
        <v>СДЮСШОР ЛА</v>
      </c>
      <c r="I30" s="180" t="s">
        <v>646</v>
      </c>
      <c r="J30" s="137">
        <v>2</v>
      </c>
      <c r="K30" s="411" t="str">
        <f>VLOOKUP($N30,УЧАСТНИКИ!$A$1:$K$716,9,FALSE)</f>
        <v>ВК</v>
      </c>
      <c r="L30" s="137"/>
      <c r="M30" s="300" t="str">
        <f>VLOOKUP($N30,УЧАСТНИКИ!$A$1:$K$716,10,FALSE)</f>
        <v>ЯШИНЫ ЖЛ АН</v>
      </c>
      <c r="N30" s="192">
        <v>3794</v>
      </c>
    </row>
    <row r="31" spans="1:14" ht="17.100000000000001" customHeight="1" x14ac:dyDescent="0.2">
      <c r="A31" s="132"/>
      <c r="B31" s="292" t="str">
        <f>VLOOKUP($N31,УЧАСТНИКИ!$A$1:$K$716,3,FALSE)</f>
        <v>МАКСИМОВ ДАНИЛ</v>
      </c>
      <c r="C31" s="135">
        <f>N31</f>
        <v>47</v>
      </c>
      <c r="D31" s="135" t="str">
        <f>VLOOKUP($N31,УЧАСТНИКИ!$A$1:$K$716,4,FALSE)</f>
        <v>2002ВК</v>
      </c>
      <c r="E31" s="135" t="str">
        <f>VLOOKUP($N31,УЧАСТНИКИ!$A$1:$K$716,8,FALSE)</f>
        <v>-</v>
      </c>
      <c r="F31" s="235" t="str">
        <f>VLOOKUP($N31,УЧАСТНИКИ!$A$1:$K$716,5,FALSE)</f>
        <v>ЧУВАШСКАЯ РЕСП</v>
      </c>
      <c r="G31" s="235" t="e">
        <f>VLOOKUP($N31,УЧАСТНИКИ!#REF!,7,FALSE)</f>
        <v>#REF!</v>
      </c>
      <c r="H31" s="235" t="str">
        <f>VLOOKUP($N31,УЧАСТНИКИ!$A$1:$K$716,11,FALSE)</f>
        <v>КОЗЛОВКА</v>
      </c>
      <c r="I31" s="180" t="s">
        <v>648</v>
      </c>
      <c r="J31" s="137">
        <v>3</v>
      </c>
      <c r="K31" s="411" t="str">
        <f>VLOOKUP($N31,УЧАСТНИКИ!$A$1:$K$716,9,FALSE)</f>
        <v>ВК</v>
      </c>
      <c r="L31" s="137"/>
      <c r="M31" s="300" t="str">
        <f>VLOOKUP($N31,УЧАСТНИКИ!$A$1:$K$716,10,FALSE)</f>
        <v>-</v>
      </c>
      <c r="N31" s="192">
        <v>47</v>
      </c>
    </row>
    <row r="32" spans="1:14" ht="17.100000000000001" customHeight="1" x14ac:dyDescent="0.2">
      <c r="A32" s="132"/>
      <c r="B32" s="292" t="str">
        <f>VLOOKUP($N32,УЧАСТНИКИ!$A$1:$K$716,3,FALSE)</f>
        <v>СИДОРКИН ВЕНИДИКТ</v>
      </c>
      <c r="C32" s="135">
        <f>N32</f>
        <v>48</v>
      </c>
      <c r="D32" s="135" t="str">
        <f>VLOOKUP($N32,УЧАСТНИКИ!$A$1:$K$716,4,FALSE)</f>
        <v>2002ВК</v>
      </c>
      <c r="E32" s="135" t="str">
        <f>VLOOKUP($N32,УЧАСТНИКИ!$A$1:$K$716,8,FALSE)</f>
        <v>-</v>
      </c>
      <c r="F32" s="235" t="str">
        <f>VLOOKUP($N32,УЧАСТНИКИ!$A$1:$K$716,5,FALSE)</f>
        <v>ЧУВАШСКАЯ РЕСП</v>
      </c>
      <c r="G32" s="235" t="e">
        <f>VLOOKUP($N32,УЧАСТНИКИ!#REF!,7,FALSE)</f>
        <v>#REF!</v>
      </c>
      <c r="H32" s="235" t="str">
        <f>VLOOKUP($N32,УЧАСТНИКИ!$A$1:$K$716,11,FALSE)</f>
        <v>КОЗЛОВКА</v>
      </c>
      <c r="I32" s="180" t="s">
        <v>647</v>
      </c>
      <c r="J32" s="137">
        <v>3</v>
      </c>
      <c r="K32" s="411" t="str">
        <f>VLOOKUP($N32,УЧАСТНИКИ!$A$1:$K$716,9,FALSE)</f>
        <v>ВК</v>
      </c>
      <c r="L32" s="137"/>
      <c r="M32" s="300" t="str">
        <f>VLOOKUP($N32,УЧАСТНИКИ!$A$1:$K$716,10,FALSE)</f>
        <v>-</v>
      </c>
      <c r="N32" s="192">
        <v>48</v>
      </c>
    </row>
    <row r="33" spans="1:14" ht="14.1" customHeight="1" x14ac:dyDescent="0.2">
      <c r="A33" s="132">
        <v>23</v>
      </c>
      <c r="B33" s="292" t="str">
        <f>VLOOKUP($N33,УЧАСТНИКИ!$A$1:$K$716,3,FALSE)</f>
        <v>ДАНИЛОВ АЛЕКСАНДР</v>
      </c>
      <c r="C33" s="135">
        <f>N33</f>
        <v>3783</v>
      </c>
      <c r="D33" s="135" t="str">
        <f>VLOOKUP($N33,УЧАСТНИКИ!$A$1:$K$716,4,FALSE)</f>
        <v>1993ВК</v>
      </c>
      <c r="E33" s="135" t="str">
        <f>VLOOKUP($N33,УЧАСТНИКИ!$A$1:$K$716,8,FALSE)</f>
        <v>КМС</v>
      </c>
      <c r="F33" s="235" t="str">
        <f>VLOOKUP($N33,УЧАСТНИКИ!$A$1:$K$716,5,FALSE)</f>
        <v>ЧУВАШСКАЯ РЕСП</v>
      </c>
      <c r="G33" s="235" t="e">
        <f>VLOOKUP($N33,УЧАСТНИКИ!#REF!,7,FALSE)</f>
        <v>#REF!</v>
      </c>
      <c r="H33" s="235" t="str">
        <f>VLOOKUP($N33,УЧАСТНИКИ!$A$1:$K$716,11,FALSE)</f>
        <v>-</v>
      </c>
      <c r="I33" s="180" t="s">
        <v>177</v>
      </c>
      <c r="J33" s="137"/>
      <c r="K33" s="411" t="str">
        <f>VLOOKUP($N33,УЧАСТНИКИ!$A$1:$K$716,9,FALSE)</f>
        <v>ВК</v>
      </c>
      <c r="L33" s="137"/>
      <c r="M33" s="300" t="str">
        <f>VLOOKUP($N33,УЧАСТНИКИ!$A$1:$K$716,10,FALSE)</f>
        <v>ДАВАЛОВ ВН</v>
      </c>
      <c r="N33" s="192">
        <v>3783</v>
      </c>
    </row>
    <row r="34" spans="1:14" ht="14.1" customHeight="1" x14ac:dyDescent="0.2">
      <c r="A34" s="132">
        <v>24</v>
      </c>
      <c r="B34" s="292" t="e">
        <f>VLOOKUP($N34,УЧАСТНИКИ!$A$1:$K$716,3,FALSE)</f>
        <v>#N/A</v>
      </c>
      <c r="C34" s="135">
        <f t="shared" ref="C34:C37" si="0">N34</f>
        <v>0</v>
      </c>
      <c r="D34" s="135" t="e">
        <f>VLOOKUP($N34,УЧАСТНИКИ!$A$1:$K$716,4,FALSE)</f>
        <v>#N/A</v>
      </c>
      <c r="E34" s="135" t="e">
        <f>VLOOKUP($N34,УЧАСТНИКИ!$A$1:$K$716,8,FALSE)</f>
        <v>#N/A</v>
      </c>
      <c r="F34" s="235" t="e">
        <f>VLOOKUP($N34,УЧАСТНИКИ!$A$1:$K$716,5,FALSE)</f>
        <v>#N/A</v>
      </c>
      <c r="G34" s="235" t="e">
        <f>VLOOKUP($N34,УЧАСТНИКИ!#REF!,7,FALSE)</f>
        <v>#REF!</v>
      </c>
      <c r="H34" s="235" t="e">
        <f>VLOOKUP($N34,УЧАСТНИКИ!$A$1:$K$716,11,FALSE)</f>
        <v>#N/A</v>
      </c>
      <c r="I34" s="180"/>
      <c r="J34" s="137"/>
      <c r="K34" s="411" t="e">
        <f>VLOOKUP($N34,УЧАСТНИКИ!$A$1:$K$716,9,FALSE)</f>
        <v>#N/A</v>
      </c>
      <c r="L34" s="137"/>
      <c r="M34" s="300" t="e">
        <f>VLOOKUP($N34,УЧАСТНИКИ!$A$1:$K$716,10,FALSE)</f>
        <v>#N/A</v>
      </c>
      <c r="N34" s="192"/>
    </row>
    <row r="35" spans="1:14" ht="14.1" customHeight="1" x14ac:dyDescent="0.2">
      <c r="A35" s="132">
        <v>25</v>
      </c>
      <c r="B35" s="292" t="e">
        <f>VLOOKUP($N35,УЧАСТНИКИ!$A$1:$K$716,3,FALSE)</f>
        <v>#N/A</v>
      </c>
      <c r="C35" s="135">
        <f t="shared" si="0"/>
        <v>0</v>
      </c>
      <c r="D35" s="135" t="e">
        <f>VLOOKUP($N35,УЧАСТНИКИ!$A$1:$K$716,4,FALSE)</f>
        <v>#N/A</v>
      </c>
      <c r="E35" s="135" t="e">
        <f>VLOOKUP($N35,УЧАСТНИКИ!$A$1:$K$716,8,FALSE)</f>
        <v>#N/A</v>
      </c>
      <c r="F35" s="235" t="e">
        <f>VLOOKUP($N35,УЧАСТНИКИ!$A$1:$K$716,5,FALSE)</f>
        <v>#N/A</v>
      </c>
      <c r="G35" s="235" t="e">
        <f>VLOOKUP($N35,УЧАСТНИКИ!#REF!,7,FALSE)</f>
        <v>#REF!</v>
      </c>
      <c r="H35" s="235" t="e">
        <f>VLOOKUP($N35,УЧАСТНИКИ!$A$1:$K$716,11,FALSE)</f>
        <v>#N/A</v>
      </c>
      <c r="I35" s="180"/>
      <c r="J35" s="137"/>
      <c r="K35" s="411" t="e">
        <f>VLOOKUP($N35,УЧАСТНИКИ!$A$1:$K$716,9,FALSE)</f>
        <v>#N/A</v>
      </c>
      <c r="L35" s="137"/>
      <c r="M35" s="300" t="e">
        <f>VLOOKUP($N35,УЧАСТНИКИ!$A$1:$K$716,10,FALSE)</f>
        <v>#N/A</v>
      </c>
      <c r="N35" s="192"/>
    </row>
    <row r="36" spans="1:14" ht="14.1" customHeight="1" x14ac:dyDescent="0.2">
      <c r="A36" s="132">
        <v>26</v>
      </c>
      <c r="B36" s="292" t="e">
        <f>VLOOKUP($N36,УЧАСТНИКИ!$A$1:$K$716,3,FALSE)</f>
        <v>#N/A</v>
      </c>
      <c r="C36" s="135">
        <f t="shared" si="0"/>
        <v>0</v>
      </c>
      <c r="D36" s="135" t="e">
        <f>VLOOKUP($N36,УЧАСТНИКИ!$A$1:$K$716,4,FALSE)</f>
        <v>#N/A</v>
      </c>
      <c r="E36" s="135" t="e">
        <f>VLOOKUP($N36,УЧАСТНИКИ!$A$1:$K$716,8,FALSE)</f>
        <v>#N/A</v>
      </c>
      <c r="F36" s="235" t="e">
        <f>VLOOKUP($N36,УЧАСТНИКИ!$A$1:$K$716,5,FALSE)</f>
        <v>#N/A</v>
      </c>
      <c r="G36" s="235" t="e">
        <f>VLOOKUP($N36,УЧАСТНИКИ!#REF!,7,FALSE)</f>
        <v>#REF!</v>
      </c>
      <c r="H36" s="235" t="e">
        <f>VLOOKUP($N36,УЧАСТНИКИ!$A$1:$K$716,11,FALSE)</f>
        <v>#N/A</v>
      </c>
      <c r="I36" s="180"/>
      <c r="J36" s="137"/>
      <c r="K36" s="411" t="e">
        <f>VLOOKUP($N36,УЧАСТНИКИ!$A$1:$K$716,9,FALSE)</f>
        <v>#N/A</v>
      </c>
      <c r="L36" s="137"/>
      <c r="M36" s="300" t="e">
        <f>VLOOKUP($N36,УЧАСТНИКИ!$A$1:$K$716,10,FALSE)</f>
        <v>#N/A</v>
      </c>
      <c r="N36" s="192"/>
    </row>
    <row r="37" spans="1:14" ht="14.1" customHeight="1" x14ac:dyDescent="0.2">
      <c r="A37" s="132" t="s">
        <v>63</v>
      </c>
      <c r="B37" s="292" t="e">
        <f>VLOOKUP($N37,УЧАСТНИКИ!$A$1:$K$716,3,FALSE)</f>
        <v>#N/A</v>
      </c>
      <c r="C37" s="135">
        <f t="shared" si="0"/>
        <v>0</v>
      </c>
      <c r="D37" s="135" t="e">
        <f>VLOOKUP($N37,УЧАСТНИКИ!$A$1:$K$716,4,FALSE)</f>
        <v>#N/A</v>
      </c>
      <c r="E37" s="135" t="e">
        <f>VLOOKUP($N37,УЧАСТНИКИ!$A$1:$K$716,8,FALSE)</f>
        <v>#N/A</v>
      </c>
      <c r="F37" s="235" t="e">
        <f>VLOOKUP($N37,УЧАСТНИКИ!$A$1:$K$716,5,FALSE)</f>
        <v>#N/A</v>
      </c>
      <c r="G37" s="235" t="e">
        <f>VLOOKUP($N37,УЧАСТНИКИ!#REF!,7,FALSE)</f>
        <v>#REF!</v>
      </c>
      <c r="H37" s="235" t="e">
        <f>VLOOKUP($N37,УЧАСТНИКИ!$A$1:$K$716,11,FALSE)</f>
        <v>#N/A</v>
      </c>
      <c r="I37" s="180"/>
      <c r="J37" s="137"/>
      <c r="K37" s="411" t="e">
        <f>VLOOKUP($N37,УЧАСТНИКИ!$A$1:$K$716,9,FALSE)</f>
        <v>#N/A</v>
      </c>
      <c r="L37" s="137"/>
      <c r="M37" s="300" t="e">
        <f>VLOOKUP($N37,УЧАСТНИКИ!$A$1:$K$716,10,FALSE)</f>
        <v>#N/A</v>
      </c>
      <c r="N37" s="192"/>
    </row>
    <row r="38" spans="1:14" ht="15" customHeight="1" x14ac:dyDescent="0.2">
      <c r="A38" s="127"/>
      <c r="B38" s="438" t="str">
        <f>Name_9</f>
        <v>МУЖЧИНЫ 2001г.р. и старше</v>
      </c>
      <c r="C38" s="438"/>
      <c r="D38" s="438"/>
      <c r="E38" s="128"/>
      <c r="F38" s="128"/>
      <c r="G38" s="129"/>
      <c r="H38" s="128"/>
      <c r="I38" s="130"/>
      <c r="J38" s="128"/>
      <c r="K38" s="412"/>
      <c r="L38" s="412"/>
      <c r="M38" s="131"/>
    </row>
    <row r="39" spans="1:14" ht="14.1" customHeight="1" x14ac:dyDescent="0.2">
      <c r="A39" s="132">
        <v>1</v>
      </c>
      <c r="B39" s="292" t="e">
        <f>VLOOKUP($N39,УЧАСТНИКИ!$A$1:$K$716,3,FALSE)</f>
        <v>#N/A</v>
      </c>
      <c r="C39" s="135">
        <f t="shared" ref="C39:C58" si="1">N39</f>
        <v>2268</v>
      </c>
      <c r="D39" s="135" t="e">
        <f>VLOOKUP($N39,УЧАСТНИКИ!$A$1:$K$716,4,FALSE)</f>
        <v>#N/A</v>
      </c>
      <c r="E39" s="135" t="e">
        <f>VLOOKUP($N39,УЧАСТНИКИ!$A$1:$K$716,8,FALSE)</f>
        <v>#N/A</v>
      </c>
      <c r="F39" s="235" t="e">
        <f>VLOOKUP($N39,УЧАСТНИКИ!$A$1:$K$716,5,FALSE)</f>
        <v>#N/A</v>
      </c>
      <c r="G39" s="235" t="e">
        <f>VLOOKUP($N39,УЧАСТНИКИ!#REF!,7,FALSE)</f>
        <v>#REF!</v>
      </c>
      <c r="H39" s="235" t="e">
        <f>VLOOKUP($N39,УЧАСТНИКИ!$A$1:$K$716,11,FALSE)</f>
        <v>#N/A</v>
      </c>
      <c r="I39" s="180" t="s">
        <v>330</v>
      </c>
      <c r="J39" s="137">
        <v>3</v>
      </c>
      <c r="K39" s="137"/>
      <c r="L39" s="137"/>
      <c r="M39" s="300" t="e">
        <f>VLOOKUP($N39,УЧАСТНИКИ!$A$1:$K$716,10,FALSE)</f>
        <v>#N/A</v>
      </c>
      <c r="N39" s="192">
        <v>2268</v>
      </c>
    </row>
    <row r="40" spans="1:14" ht="14.1" customHeight="1" x14ac:dyDescent="0.2">
      <c r="A40" s="132">
        <v>2</v>
      </c>
      <c r="B40" s="292" t="e">
        <f>VLOOKUP($N40,УЧАСТНИКИ!$A$1:$K$716,3,FALSE)</f>
        <v>#N/A</v>
      </c>
      <c r="C40" s="135">
        <f t="shared" si="1"/>
        <v>2125</v>
      </c>
      <c r="D40" s="135" t="e">
        <f>VLOOKUP($N40,УЧАСТНИКИ!$A$1:$K$716,4,FALSE)</f>
        <v>#N/A</v>
      </c>
      <c r="E40" s="135" t="e">
        <f>VLOOKUP($N40,УЧАСТНИКИ!$A$1:$K$716,8,FALSE)</f>
        <v>#N/A</v>
      </c>
      <c r="F40" s="235" t="e">
        <f>VLOOKUP($N40,УЧАСТНИКИ!$A$1:$K$716,5,FALSE)</f>
        <v>#N/A</v>
      </c>
      <c r="G40" s="235" t="e">
        <f>VLOOKUP($N40,УЧАСТНИКИ!#REF!,7,FALSE)</f>
        <v>#REF!</v>
      </c>
      <c r="H40" s="235" t="e">
        <f>VLOOKUP($N40,УЧАСТНИКИ!$A$1:$K$716,11,FALSE)</f>
        <v>#N/A</v>
      </c>
      <c r="I40" s="180" t="s">
        <v>331</v>
      </c>
      <c r="J40" s="137">
        <v>3</v>
      </c>
      <c r="K40" s="137"/>
      <c r="L40" s="137"/>
      <c r="M40" s="300" t="e">
        <f>VLOOKUP($N40,УЧАСТНИКИ!$A$1:$K$716,10,FALSE)</f>
        <v>#N/A</v>
      </c>
      <c r="N40" s="192">
        <v>2125</v>
      </c>
    </row>
    <row r="41" spans="1:14" ht="14.1" customHeight="1" x14ac:dyDescent="0.2">
      <c r="A41" s="132">
        <v>3</v>
      </c>
      <c r="B41" s="292" t="e">
        <f>VLOOKUP($N41,УЧАСТНИКИ!$A$1:$K$716,3,FALSE)</f>
        <v>#N/A</v>
      </c>
      <c r="C41" s="135">
        <f t="shared" si="1"/>
        <v>2188</v>
      </c>
      <c r="D41" s="135" t="e">
        <f>VLOOKUP($N41,УЧАСТНИКИ!$A$1:$K$716,4,FALSE)</f>
        <v>#N/A</v>
      </c>
      <c r="E41" s="135" t="e">
        <f>VLOOKUP($N41,УЧАСТНИКИ!$A$1:$K$716,8,FALSE)</f>
        <v>#N/A</v>
      </c>
      <c r="F41" s="235" t="e">
        <f>VLOOKUP($N41,УЧАСТНИКИ!$A$1:$K$716,5,FALSE)</f>
        <v>#N/A</v>
      </c>
      <c r="G41" s="235" t="e">
        <f>VLOOKUP($N41,УЧАСТНИКИ!#REF!,7,FALSE)</f>
        <v>#REF!</v>
      </c>
      <c r="H41" s="235" t="e">
        <f>VLOOKUP($N41,УЧАСТНИКИ!$A$1:$K$716,11,FALSE)</f>
        <v>#N/A</v>
      </c>
      <c r="I41" s="180" t="s">
        <v>332</v>
      </c>
      <c r="J41" s="137" t="s">
        <v>64</v>
      </c>
      <c r="K41" s="137"/>
      <c r="L41" s="137"/>
      <c r="M41" s="300" t="e">
        <f>VLOOKUP($N41,УЧАСТНИКИ!$A$1:$K$716,10,FALSE)</f>
        <v>#N/A</v>
      </c>
      <c r="N41" s="192">
        <v>2188</v>
      </c>
    </row>
    <row r="42" spans="1:14" ht="14.1" customHeight="1" x14ac:dyDescent="0.2">
      <c r="A42" s="132">
        <v>4</v>
      </c>
      <c r="B42" s="292" t="e">
        <f>VLOOKUP($N42,УЧАСТНИКИ!$A$1:$K$716,3,FALSE)</f>
        <v>#N/A</v>
      </c>
      <c r="C42" s="135">
        <f t="shared" si="1"/>
        <v>2262</v>
      </c>
      <c r="D42" s="135" t="e">
        <f>VLOOKUP($N42,УЧАСТНИКИ!$A$1:$K$716,4,FALSE)</f>
        <v>#N/A</v>
      </c>
      <c r="E42" s="135" t="e">
        <f>VLOOKUP($N42,УЧАСТНИКИ!$A$1:$K$716,8,FALSE)</f>
        <v>#N/A</v>
      </c>
      <c r="F42" s="235" t="e">
        <f>VLOOKUP($N42,УЧАСТНИКИ!$A$1:$K$716,5,FALSE)</f>
        <v>#N/A</v>
      </c>
      <c r="G42" s="235" t="e">
        <f>VLOOKUP($N42,УЧАСТНИКИ!#REF!,7,FALSE)</f>
        <v>#REF!</v>
      </c>
      <c r="H42" s="235" t="e">
        <f>VLOOKUP($N42,УЧАСТНИКИ!$A$1:$K$716,11,FALSE)</f>
        <v>#N/A</v>
      </c>
      <c r="I42" s="180" t="s">
        <v>336</v>
      </c>
      <c r="J42" s="137" t="s">
        <v>64</v>
      </c>
      <c r="K42" s="137"/>
      <c r="L42" s="137"/>
      <c r="M42" s="300" t="e">
        <f>VLOOKUP($N42,УЧАСТНИКИ!$A$1:$K$716,10,FALSE)</f>
        <v>#N/A</v>
      </c>
      <c r="N42" s="192">
        <v>2262</v>
      </c>
    </row>
    <row r="43" spans="1:14" ht="14.1" customHeight="1" x14ac:dyDescent="0.2">
      <c r="A43" s="132">
        <v>5</v>
      </c>
      <c r="B43" s="292" t="e">
        <f>VLOOKUP($N43,УЧАСТНИКИ!$A$1:$K$716,3,FALSE)</f>
        <v>#N/A</v>
      </c>
      <c r="C43" s="135">
        <f t="shared" si="1"/>
        <v>4001</v>
      </c>
      <c r="D43" s="135" t="e">
        <f>VLOOKUP($N43,УЧАСТНИКИ!$A$1:$K$716,4,FALSE)</f>
        <v>#N/A</v>
      </c>
      <c r="E43" s="135" t="e">
        <f>VLOOKUP($N43,УЧАСТНИКИ!$A$1:$K$716,8,FALSE)</f>
        <v>#N/A</v>
      </c>
      <c r="F43" s="235" t="e">
        <f>VLOOKUP($N43,УЧАСТНИКИ!$A$1:$K$716,5,FALSE)</f>
        <v>#N/A</v>
      </c>
      <c r="G43" s="235" t="e">
        <f>VLOOKUP($N43,УЧАСТНИКИ!#REF!,7,FALSE)</f>
        <v>#REF!</v>
      </c>
      <c r="H43" s="235" t="e">
        <f>VLOOKUP($N43,УЧАСТНИКИ!$A$1:$K$716,11,FALSE)</f>
        <v>#N/A</v>
      </c>
      <c r="I43" s="180" t="s">
        <v>337</v>
      </c>
      <c r="J43" s="137" t="s">
        <v>64</v>
      </c>
      <c r="K43" s="137"/>
      <c r="L43" s="137"/>
      <c r="M43" s="300" t="e">
        <f>VLOOKUP($N43,УЧАСТНИКИ!$A$1:$K$716,10,FALSE)</f>
        <v>#N/A</v>
      </c>
      <c r="N43" s="192">
        <v>4001</v>
      </c>
    </row>
    <row r="44" spans="1:14" ht="14.1" customHeight="1" x14ac:dyDescent="0.2">
      <c r="A44" s="132">
        <v>6</v>
      </c>
      <c r="B44" s="292" t="e">
        <f>VLOOKUP($N44,УЧАСТНИКИ!$A$1:$K$716,3,FALSE)</f>
        <v>#N/A</v>
      </c>
      <c r="C44" s="135">
        <f t="shared" si="1"/>
        <v>4002</v>
      </c>
      <c r="D44" s="135" t="e">
        <f>VLOOKUP($N44,УЧАСТНИКИ!$A$1:$K$716,4,FALSE)</f>
        <v>#N/A</v>
      </c>
      <c r="E44" s="135" t="e">
        <f>VLOOKUP($N44,УЧАСТНИКИ!$A$1:$K$716,8,FALSE)</f>
        <v>#N/A</v>
      </c>
      <c r="F44" s="235" t="e">
        <f>VLOOKUP($N44,УЧАСТНИКИ!$A$1:$K$716,5,FALSE)</f>
        <v>#N/A</v>
      </c>
      <c r="G44" s="235" t="e">
        <f>VLOOKUP($N44,УЧАСТНИКИ!#REF!,7,FALSE)</f>
        <v>#REF!</v>
      </c>
      <c r="H44" s="235" t="e">
        <f>VLOOKUP($N44,УЧАСТНИКИ!$A$1:$K$716,11,FALSE)</f>
        <v>#N/A</v>
      </c>
      <c r="I44" s="180" t="s">
        <v>338</v>
      </c>
      <c r="J44" s="137" t="s">
        <v>64</v>
      </c>
      <c r="K44" s="137"/>
      <c r="L44" s="137"/>
      <c r="M44" s="300" t="e">
        <f>VLOOKUP($N44,УЧАСТНИКИ!$A$1:$K$716,10,FALSE)</f>
        <v>#N/A</v>
      </c>
      <c r="N44" s="192">
        <v>4002</v>
      </c>
    </row>
    <row r="45" spans="1:14" ht="14.1" customHeight="1" x14ac:dyDescent="0.2">
      <c r="A45" s="132">
        <v>7</v>
      </c>
      <c r="B45" s="292" t="e">
        <f>VLOOKUP($N45,УЧАСТНИКИ!$A$1:$K$716,3,FALSE)</f>
        <v>#N/A</v>
      </c>
      <c r="C45" s="135">
        <f t="shared" si="1"/>
        <v>4003</v>
      </c>
      <c r="D45" s="135" t="e">
        <f>VLOOKUP($N45,УЧАСТНИКИ!$A$1:$K$716,4,FALSE)</f>
        <v>#N/A</v>
      </c>
      <c r="E45" s="135" t="e">
        <f>VLOOKUP($N45,УЧАСТНИКИ!$A$1:$K$716,8,FALSE)</f>
        <v>#N/A</v>
      </c>
      <c r="F45" s="235" t="e">
        <f>VLOOKUP($N45,УЧАСТНИКИ!$A$1:$K$716,5,FALSE)</f>
        <v>#N/A</v>
      </c>
      <c r="G45" s="235" t="e">
        <f>VLOOKUP($N45,УЧАСТНИКИ!#REF!,7,FALSE)</f>
        <v>#REF!</v>
      </c>
      <c r="H45" s="235" t="e">
        <f>VLOOKUP($N45,УЧАСТНИКИ!$A$1:$K$716,11,FALSE)</f>
        <v>#N/A</v>
      </c>
      <c r="I45" s="180" t="s">
        <v>339</v>
      </c>
      <c r="J45" s="137" t="s">
        <v>64</v>
      </c>
      <c r="K45" s="137"/>
      <c r="L45" s="137"/>
      <c r="M45" s="300" t="e">
        <f>VLOOKUP($N45,УЧАСТНИКИ!$A$1:$K$716,10,FALSE)</f>
        <v>#N/A</v>
      </c>
      <c r="N45" s="192">
        <v>4003</v>
      </c>
    </row>
    <row r="46" spans="1:14" ht="14.1" customHeight="1" x14ac:dyDescent="0.2">
      <c r="A46" s="132">
        <v>8</v>
      </c>
      <c r="B46" s="292" t="e">
        <f>VLOOKUP($N46,УЧАСТНИКИ!$A$1:$K$716,3,FALSE)</f>
        <v>#N/A</v>
      </c>
      <c r="C46" s="135">
        <f t="shared" si="1"/>
        <v>2264</v>
      </c>
      <c r="D46" s="135" t="e">
        <f>VLOOKUP($N46,УЧАСТНИКИ!$A$1:$K$716,4,FALSE)</f>
        <v>#N/A</v>
      </c>
      <c r="E46" s="135" t="e">
        <f>VLOOKUP($N46,УЧАСТНИКИ!$A$1:$K$716,8,FALSE)</f>
        <v>#N/A</v>
      </c>
      <c r="F46" s="235" t="e">
        <f>VLOOKUP($N46,УЧАСТНИКИ!$A$1:$K$716,5,FALSE)</f>
        <v>#N/A</v>
      </c>
      <c r="G46" s="235" t="e">
        <f>VLOOKUP($N46,УЧАСТНИКИ!#REF!,7,FALSE)</f>
        <v>#REF!</v>
      </c>
      <c r="H46" s="235" t="e">
        <f>VLOOKUP($N46,УЧАСТНИКИ!$A$1:$K$716,11,FALSE)</f>
        <v>#N/A</v>
      </c>
      <c r="I46" s="180" t="s">
        <v>340</v>
      </c>
      <c r="J46" s="137" t="s">
        <v>64</v>
      </c>
      <c r="K46" s="137"/>
      <c r="L46" s="137"/>
      <c r="M46" s="300" t="e">
        <f>VLOOKUP($N46,УЧАСТНИКИ!$A$1:$K$716,10,FALSE)</f>
        <v>#N/A</v>
      </c>
      <c r="N46" s="192">
        <v>2264</v>
      </c>
    </row>
    <row r="47" spans="1:14" ht="15" customHeight="1" x14ac:dyDescent="0.2">
      <c r="A47" s="132">
        <v>9</v>
      </c>
      <c r="B47" s="292" t="e">
        <f>VLOOKUP($N47,УЧАСТНИКИ!$A$1:$K$716,3,FALSE)</f>
        <v>#N/A</v>
      </c>
      <c r="C47" s="135">
        <f t="shared" si="1"/>
        <v>0</v>
      </c>
      <c r="D47" s="135" t="e">
        <f>VLOOKUP($N47,УЧАСТНИКИ!$A$1:$K$716,4,FALSE)</f>
        <v>#N/A</v>
      </c>
      <c r="E47" s="135" t="e">
        <f>VLOOKUP($N47,УЧАСТНИКИ!$A$1:$K$716,8,FALSE)</f>
        <v>#N/A</v>
      </c>
      <c r="F47" s="235" t="e">
        <f>VLOOKUP($N47,УЧАСТНИКИ!$A$1:$K$716,5,FALSE)</f>
        <v>#N/A</v>
      </c>
      <c r="G47" s="235" t="e">
        <f>VLOOKUP($N47,УЧАСТНИКИ!#REF!,7,FALSE)</f>
        <v>#REF!</v>
      </c>
      <c r="H47" s="235" t="e">
        <f>VLOOKUP($N47,УЧАСТНИКИ!$A$1:$K$716,11,FALSE)</f>
        <v>#N/A</v>
      </c>
      <c r="I47" s="180"/>
      <c r="J47" s="137"/>
      <c r="K47" s="137"/>
      <c r="L47" s="137"/>
      <c r="M47" s="300" t="e">
        <f>VLOOKUP($N47,УЧАСТНИКИ!$A$1:$K$716,10,FALSE)</f>
        <v>#N/A</v>
      </c>
      <c r="N47" s="192"/>
    </row>
    <row r="48" spans="1:14" ht="15" customHeight="1" x14ac:dyDescent="0.2">
      <c r="A48" s="132">
        <v>10</v>
      </c>
      <c r="B48" s="292" t="e">
        <f>VLOOKUP($N48,УЧАСТНИКИ!$A$1:$K$716,3,FALSE)</f>
        <v>#N/A</v>
      </c>
      <c r="C48" s="135">
        <f t="shared" si="1"/>
        <v>0</v>
      </c>
      <c r="D48" s="135" t="e">
        <f>VLOOKUP($N48,УЧАСТНИКИ!$A$1:$K$716,4,FALSE)</f>
        <v>#N/A</v>
      </c>
      <c r="E48" s="135" t="e">
        <f>VLOOKUP($N48,УЧАСТНИКИ!$A$1:$K$716,8,FALSE)</f>
        <v>#N/A</v>
      </c>
      <c r="F48" s="235" t="e">
        <f>VLOOKUP($N48,УЧАСТНИКИ!$A$1:$K$716,5,FALSE)</f>
        <v>#N/A</v>
      </c>
      <c r="G48" s="235" t="e">
        <f>VLOOKUP($N48,УЧАСТНИКИ!#REF!,7,FALSE)</f>
        <v>#REF!</v>
      </c>
      <c r="H48" s="235" t="e">
        <f>VLOOKUP($N48,УЧАСТНИКИ!$A$1:$K$716,11,FALSE)</f>
        <v>#N/A</v>
      </c>
      <c r="I48" s="180"/>
      <c r="J48" s="137"/>
      <c r="K48" s="137"/>
      <c r="L48" s="137"/>
      <c r="M48" s="300" t="e">
        <f>VLOOKUP($N48,УЧАСТНИКИ!$A$1:$K$716,10,FALSE)</f>
        <v>#N/A</v>
      </c>
      <c r="N48" s="192"/>
    </row>
    <row r="49" spans="1:14" ht="15" customHeight="1" x14ac:dyDescent="0.2">
      <c r="A49" s="132">
        <v>11</v>
      </c>
      <c r="B49" s="292" t="e">
        <f>VLOOKUP($N49,УЧАСТНИКИ!$A$1:$K$716,3,FALSE)</f>
        <v>#N/A</v>
      </c>
      <c r="C49" s="135">
        <f t="shared" si="1"/>
        <v>0</v>
      </c>
      <c r="D49" s="135" t="e">
        <f>VLOOKUP($N49,УЧАСТНИКИ!$A$1:$K$716,4,FALSE)</f>
        <v>#N/A</v>
      </c>
      <c r="E49" s="135" t="e">
        <f>VLOOKUP($N49,УЧАСТНИКИ!$A$1:$K$716,8,FALSE)</f>
        <v>#N/A</v>
      </c>
      <c r="F49" s="235" t="e">
        <f>VLOOKUP($N49,УЧАСТНИКИ!$A$1:$K$716,5,FALSE)</f>
        <v>#N/A</v>
      </c>
      <c r="G49" s="235" t="e">
        <f>VLOOKUP($N49,УЧАСТНИКИ!#REF!,7,FALSE)</f>
        <v>#REF!</v>
      </c>
      <c r="H49" s="235" t="e">
        <f>VLOOKUP($N49,УЧАСТНИКИ!$A$1:$K$716,11,FALSE)</f>
        <v>#N/A</v>
      </c>
      <c r="I49" s="180"/>
      <c r="J49" s="137"/>
      <c r="K49" s="137"/>
      <c r="L49" s="137"/>
      <c r="M49" s="300" t="e">
        <f>VLOOKUP($N49,УЧАСТНИКИ!$A$1:$K$716,10,FALSE)</f>
        <v>#N/A</v>
      </c>
      <c r="N49" s="192"/>
    </row>
    <row r="50" spans="1:14" ht="15" customHeight="1" x14ac:dyDescent="0.2">
      <c r="A50" s="132">
        <v>12</v>
      </c>
      <c r="B50" s="292" t="e">
        <f>VLOOKUP($N50,УЧАСТНИКИ!$A$1:$K$716,3,FALSE)</f>
        <v>#N/A</v>
      </c>
      <c r="C50" s="135">
        <f t="shared" si="1"/>
        <v>0</v>
      </c>
      <c r="D50" s="135" t="e">
        <f>VLOOKUP($N50,УЧАСТНИКИ!$A$1:$K$716,4,FALSE)</f>
        <v>#N/A</v>
      </c>
      <c r="E50" s="135" t="e">
        <f>VLOOKUP($N50,УЧАСТНИКИ!$A$1:$K$716,8,FALSE)</f>
        <v>#N/A</v>
      </c>
      <c r="F50" s="235" t="e">
        <f>VLOOKUP($N50,УЧАСТНИКИ!$A$1:$K$716,5,FALSE)</f>
        <v>#N/A</v>
      </c>
      <c r="G50" s="235" t="e">
        <f>VLOOKUP($N50,УЧАСТНИКИ!#REF!,7,FALSE)</f>
        <v>#REF!</v>
      </c>
      <c r="H50" s="235" t="e">
        <f>VLOOKUP($N50,УЧАСТНИКИ!$A$1:$K$716,11,FALSE)</f>
        <v>#N/A</v>
      </c>
      <c r="I50" s="180"/>
      <c r="J50" s="137"/>
      <c r="K50" s="137"/>
      <c r="L50" s="137"/>
      <c r="M50" s="300" t="e">
        <f>VLOOKUP($N50,УЧАСТНИКИ!$A$1:$K$716,10,FALSE)</f>
        <v>#N/A</v>
      </c>
      <c r="N50" s="192"/>
    </row>
    <row r="51" spans="1:14" ht="15" customHeight="1" x14ac:dyDescent="0.2">
      <c r="A51" s="132">
        <v>13</v>
      </c>
      <c r="B51" s="292" t="e">
        <f>VLOOKUP($N51,УЧАСТНИКИ!$A$1:$K$716,3,FALSE)</f>
        <v>#N/A</v>
      </c>
      <c r="C51" s="135">
        <f t="shared" si="1"/>
        <v>0</v>
      </c>
      <c r="D51" s="135" t="e">
        <f>VLOOKUP($N51,УЧАСТНИКИ!$A$1:$K$716,4,FALSE)</f>
        <v>#N/A</v>
      </c>
      <c r="E51" s="135" t="e">
        <f>VLOOKUP($N51,УЧАСТНИКИ!$A$1:$K$716,8,FALSE)</f>
        <v>#N/A</v>
      </c>
      <c r="F51" s="235" t="e">
        <f>VLOOKUP($N51,УЧАСТНИКИ!$A$1:$K$716,5,FALSE)</f>
        <v>#N/A</v>
      </c>
      <c r="G51" s="235" t="e">
        <f>VLOOKUP($N51,УЧАСТНИКИ!#REF!,7,FALSE)</f>
        <v>#REF!</v>
      </c>
      <c r="H51" s="235" t="e">
        <f>VLOOKUP($N51,УЧАСТНИКИ!$A$1:$K$716,11,FALSE)</f>
        <v>#N/A</v>
      </c>
      <c r="I51" s="180"/>
      <c r="J51" s="137"/>
      <c r="K51" s="137"/>
      <c r="L51" s="137"/>
      <c r="M51" s="300" t="e">
        <f>VLOOKUP($N51,УЧАСТНИКИ!$A$1:$K$716,10,FALSE)</f>
        <v>#N/A</v>
      </c>
      <c r="N51" s="192"/>
    </row>
    <row r="52" spans="1:14" ht="15" customHeight="1" x14ac:dyDescent="0.2">
      <c r="A52" s="132">
        <v>14</v>
      </c>
      <c r="B52" s="292" t="e">
        <f>VLOOKUP($N52,УЧАСТНИКИ!$A$1:$K$716,3,FALSE)</f>
        <v>#N/A</v>
      </c>
      <c r="C52" s="135">
        <f t="shared" si="1"/>
        <v>0</v>
      </c>
      <c r="D52" s="135" t="e">
        <f>VLOOKUP($N52,УЧАСТНИКИ!$A$1:$K$716,4,FALSE)</f>
        <v>#N/A</v>
      </c>
      <c r="E52" s="135" t="e">
        <f>VLOOKUP($N52,УЧАСТНИКИ!$A$1:$K$716,8,FALSE)</f>
        <v>#N/A</v>
      </c>
      <c r="F52" s="235" t="e">
        <f>VLOOKUP($N52,УЧАСТНИКИ!$A$1:$K$716,5,FALSE)</f>
        <v>#N/A</v>
      </c>
      <c r="G52" s="235" t="e">
        <f>VLOOKUP($N52,УЧАСТНИКИ!#REF!,7,FALSE)</f>
        <v>#REF!</v>
      </c>
      <c r="H52" s="235" t="e">
        <f>VLOOKUP($N52,УЧАСТНИКИ!$A$1:$K$716,11,FALSE)</f>
        <v>#N/A</v>
      </c>
      <c r="I52" s="180"/>
      <c r="J52" s="137"/>
      <c r="K52" s="137"/>
      <c r="L52" s="137"/>
      <c r="M52" s="300" t="e">
        <f>VLOOKUP($N52,УЧАСТНИКИ!$A$1:$K$716,10,FALSE)</f>
        <v>#N/A</v>
      </c>
      <c r="N52" s="192"/>
    </row>
    <row r="53" spans="1:14" ht="15" customHeight="1" x14ac:dyDescent="0.2">
      <c r="A53" s="132">
        <v>15</v>
      </c>
      <c r="B53" s="292" t="e">
        <f>VLOOKUP($N53,УЧАСТНИКИ!$A$1:$K$716,3,FALSE)</f>
        <v>#N/A</v>
      </c>
      <c r="C53" s="135">
        <f t="shared" si="1"/>
        <v>0</v>
      </c>
      <c r="D53" s="135" t="e">
        <f>VLOOKUP($N53,УЧАСТНИКИ!$A$1:$K$716,4,FALSE)</f>
        <v>#N/A</v>
      </c>
      <c r="E53" s="135" t="e">
        <f>VLOOKUP($N53,УЧАСТНИКИ!$A$1:$K$716,8,FALSE)</f>
        <v>#N/A</v>
      </c>
      <c r="F53" s="235" t="e">
        <f>VLOOKUP($N53,УЧАСТНИКИ!$A$1:$K$716,5,FALSE)</f>
        <v>#N/A</v>
      </c>
      <c r="G53" s="235" t="e">
        <f>VLOOKUP($N53,УЧАСТНИКИ!#REF!,7,FALSE)</f>
        <v>#REF!</v>
      </c>
      <c r="H53" s="235" t="e">
        <f>VLOOKUP($N53,УЧАСТНИКИ!$A$1:$K$716,11,FALSE)</f>
        <v>#N/A</v>
      </c>
      <c r="I53" s="180"/>
      <c r="J53" s="137"/>
      <c r="K53" s="137"/>
      <c r="L53" s="137"/>
      <c r="M53" s="300" t="e">
        <f>VLOOKUP($N53,УЧАСТНИКИ!$A$1:$K$716,10,FALSE)</f>
        <v>#N/A</v>
      </c>
      <c r="N53" s="192"/>
    </row>
    <row r="54" spans="1:14" ht="15" customHeight="1" x14ac:dyDescent="0.2">
      <c r="A54" s="132">
        <v>16</v>
      </c>
      <c r="B54" s="292" t="e">
        <f>VLOOKUP($N54,УЧАСТНИКИ!$A$1:$K$716,3,FALSE)</f>
        <v>#N/A</v>
      </c>
      <c r="C54" s="135">
        <f t="shared" si="1"/>
        <v>0</v>
      </c>
      <c r="D54" s="135" t="e">
        <f>VLOOKUP($N54,УЧАСТНИКИ!$A$1:$K$716,4,FALSE)</f>
        <v>#N/A</v>
      </c>
      <c r="E54" s="135" t="e">
        <f>VLOOKUP($N54,УЧАСТНИКИ!$A$1:$K$716,8,FALSE)</f>
        <v>#N/A</v>
      </c>
      <c r="F54" s="235" t="e">
        <f>VLOOKUP($N54,УЧАСТНИКИ!$A$1:$K$716,5,FALSE)</f>
        <v>#N/A</v>
      </c>
      <c r="G54" s="235" t="e">
        <f>VLOOKUP($N54,УЧАСТНИКИ!#REF!,7,FALSE)</f>
        <v>#REF!</v>
      </c>
      <c r="H54" s="235" t="e">
        <f>VLOOKUP($N54,УЧАСТНИКИ!$A$1:$K$716,11,FALSE)</f>
        <v>#N/A</v>
      </c>
      <c r="I54" s="180"/>
      <c r="J54" s="137"/>
      <c r="K54" s="137"/>
      <c r="L54" s="137"/>
      <c r="M54" s="300" t="e">
        <f>VLOOKUP($N54,УЧАСТНИКИ!$A$1:$K$716,10,FALSE)</f>
        <v>#N/A</v>
      </c>
      <c r="N54" s="192"/>
    </row>
    <row r="55" spans="1:14" ht="15" customHeight="1" x14ac:dyDescent="0.2">
      <c r="A55" s="132">
        <v>17</v>
      </c>
      <c r="B55" s="292" t="e">
        <f>VLOOKUP($N55,УЧАСТНИКИ!$A$1:$K$716,3,FALSE)</f>
        <v>#N/A</v>
      </c>
      <c r="C55" s="135">
        <f t="shared" si="1"/>
        <v>0</v>
      </c>
      <c r="D55" s="135" t="e">
        <f>VLOOKUP($N55,УЧАСТНИКИ!$A$1:$K$716,4,FALSE)</f>
        <v>#N/A</v>
      </c>
      <c r="E55" s="135" t="e">
        <f>VLOOKUP($N55,УЧАСТНИКИ!$A$1:$K$716,8,FALSE)</f>
        <v>#N/A</v>
      </c>
      <c r="F55" s="235" t="e">
        <f>VLOOKUP($N55,УЧАСТНИКИ!$A$1:$K$716,5,FALSE)</f>
        <v>#N/A</v>
      </c>
      <c r="G55" s="235" t="e">
        <f>VLOOKUP($N55,УЧАСТНИКИ!#REF!,7,FALSE)</f>
        <v>#REF!</v>
      </c>
      <c r="H55" s="235" t="e">
        <f>VLOOKUP($N55,УЧАСТНИКИ!$A$1:$K$716,11,FALSE)</f>
        <v>#N/A</v>
      </c>
      <c r="I55" s="180"/>
      <c r="J55" s="137"/>
      <c r="K55" s="137"/>
      <c r="L55" s="137"/>
      <c r="M55" s="300" t="e">
        <f>VLOOKUP($N55,УЧАСТНИКИ!$A$1:$K$716,10,FALSE)</f>
        <v>#N/A</v>
      </c>
      <c r="N55" s="192"/>
    </row>
    <row r="56" spans="1:14" ht="15" customHeight="1" x14ac:dyDescent="0.2">
      <c r="A56" s="132">
        <v>18</v>
      </c>
      <c r="B56" s="292" t="e">
        <f>VLOOKUP($N56,УЧАСТНИКИ!$A$1:$K$716,3,FALSE)</f>
        <v>#N/A</v>
      </c>
      <c r="C56" s="135">
        <f t="shared" si="1"/>
        <v>0</v>
      </c>
      <c r="D56" s="135" t="e">
        <f>VLOOKUP($N56,УЧАСТНИКИ!$A$1:$K$716,4,FALSE)</f>
        <v>#N/A</v>
      </c>
      <c r="E56" s="135" t="e">
        <f>VLOOKUP($N56,УЧАСТНИКИ!$A$1:$K$716,8,FALSE)</f>
        <v>#N/A</v>
      </c>
      <c r="F56" s="235" t="e">
        <f>VLOOKUP($N56,УЧАСТНИКИ!$A$1:$K$716,5,FALSE)</f>
        <v>#N/A</v>
      </c>
      <c r="G56" s="235" t="e">
        <f>VLOOKUP($N56,УЧАСТНИКИ!#REF!,7,FALSE)</f>
        <v>#REF!</v>
      </c>
      <c r="H56" s="235" t="e">
        <f>VLOOKUP($N56,УЧАСТНИКИ!$A$1:$K$716,11,FALSE)</f>
        <v>#N/A</v>
      </c>
      <c r="I56" s="180"/>
      <c r="J56" s="137"/>
      <c r="K56" s="137"/>
      <c r="L56" s="137"/>
      <c r="M56" s="300" t="e">
        <f>VLOOKUP($N56,УЧАСТНИКИ!$A$1:$K$716,10,FALSE)</f>
        <v>#N/A</v>
      </c>
      <c r="N56" s="192"/>
    </row>
    <row r="57" spans="1:14" ht="15" customHeight="1" x14ac:dyDescent="0.2">
      <c r="A57" s="132">
        <v>19</v>
      </c>
      <c r="B57" s="292" t="e">
        <f>VLOOKUP($N57,УЧАСТНИКИ!$A$1:$K$716,3,FALSE)</f>
        <v>#N/A</v>
      </c>
      <c r="C57" s="135">
        <f t="shared" si="1"/>
        <v>0</v>
      </c>
      <c r="D57" s="135" t="e">
        <f>VLOOKUP($N57,УЧАСТНИКИ!$A$1:$K$716,4,FALSE)</f>
        <v>#N/A</v>
      </c>
      <c r="E57" s="135" t="e">
        <f>VLOOKUP($N57,УЧАСТНИКИ!$A$1:$K$716,8,FALSE)</f>
        <v>#N/A</v>
      </c>
      <c r="F57" s="235" t="e">
        <f>VLOOKUP($N57,УЧАСТНИКИ!$A$1:$K$716,5,FALSE)</f>
        <v>#N/A</v>
      </c>
      <c r="G57" s="235" t="e">
        <f>VLOOKUP($N57,УЧАСТНИКИ!#REF!,7,FALSE)</f>
        <v>#REF!</v>
      </c>
      <c r="H57" s="235" t="e">
        <f>VLOOKUP($N57,УЧАСТНИКИ!$A$1:$K$716,11,FALSE)</f>
        <v>#N/A</v>
      </c>
      <c r="I57" s="180"/>
      <c r="J57" s="137"/>
      <c r="K57" s="137"/>
      <c r="L57" s="137"/>
      <c r="M57" s="300" t="e">
        <f>VLOOKUP($N57,УЧАСТНИКИ!$A$1:$K$716,10,FALSE)</f>
        <v>#N/A</v>
      </c>
      <c r="N57" s="192"/>
    </row>
    <row r="58" spans="1:14" ht="15" customHeight="1" x14ac:dyDescent="0.2">
      <c r="A58" s="132">
        <v>20</v>
      </c>
      <c r="B58" s="292" t="e">
        <f>VLOOKUP($N58,УЧАСТНИКИ!$A$1:$K$716,3,FALSE)</f>
        <v>#N/A</v>
      </c>
      <c r="C58" s="135">
        <f t="shared" si="1"/>
        <v>0</v>
      </c>
      <c r="D58" s="135" t="e">
        <f>VLOOKUP($N58,УЧАСТНИКИ!$A$1:$K$716,4,FALSE)</f>
        <v>#N/A</v>
      </c>
      <c r="E58" s="135" t="e">
        <f>VLOOKUP($N58,УЧАСТНИКИ!$A$1:$K$716,8,FALSE)</f>
        <v>#N/A</v>
      </c>
      <c r="F58" s="235" t="e">
        <f>VLOOKUP($N58,УЧАСТНИКИ!$A$1:$K$716,5,FALSE)</f>
        <v>#N/A</v>
      </c>
      <c r="G58" s="235" t="e">
        <f>VLOOKUP($N58,УЧАСТНИКИ!#REF!,7,FALSE)</f>
        <v>#REF!</v>
      </c>
      <c r="H58" s="235" t="e">
        <f>VLOOKUP($N58,УЧАСТНИКИ!$A$1:$K$716,11,FALSE)</f>
        <v>#N/A</v>
      </c>
      <c r="I58" s="180"/>
      <c r="J58" s="137"/>
      <c r="K58" s="137"/>
      <c r="L58" s="137"/>
      <c r="M58" s="300" t="e">
        <f>VLOOKUP($N58,УЧАСТНИКИ!$A$1:$K$716,10,FALSE)</f>
        <v>#N/A</v>
      </c>
      <c r="N58" s="192"/>
    </row>
    <row r="59" spans="1:14" ht="15" customHeight="1" x14ac:dyDescent="0.2">
      <c r="A59" s="132"/>
      <c r="B59" s="292"/>
      <c r="C59" s="135"/>
      <c r="D59" s="135"/>
      <c r="E59" s="135"/>
      <c r="F59" s="235"/>
      <c r="G59" s="235"/>
      <c r="H59" s="235"/>
      <c r="I59" s="179"/>
      <c r="J59" s="137"/>
      <c r="K59" s="137"/>
      <c r="L59" s="137"/>
      <c r="M59" s="300"/>
      <c r="N59" s="196"/>
    </row>
    <row r="60" spans="1:14" ht="15" customHeight="1" x14ac:dyDescent="0.2">
      <c r="A60" s="132"/>
      <c r="B60" s="292"/>
      <c r="C60" s="135"/>
      <c r="D60" s="135"/>
      <c r="E60" s="135"/>
      <c r="F60" s="235"/>
      <c r="G60" s="235"/>
      <c r="H60" s="235"/>
      <c r="I60" s="179"/>
      <c r="J60" s="137"/>
      <c r="K60" s="137"/>
      <c r="L60" s="137"/>
      <c r="M60" s="300"/>
      <c r="N60" s="196"/>
    </row>
    <row r="61" spans="1:14" ht="15" customHeight="1" x14ac:dyDescent="0.2">
      <c r="A61" s="132"/>
      <c r="B61" s="292"/>
      <c r="C61" s="135"/>
      <c r="D61" s="135"/>
      <c r="E61" s="135"/>
      <c r="F61" s="235"/>
      <c r="G61" s="235"/>
      <c r="H61" s="235"/>
      <c r="I61" s="179"/>
      <c r="J61" s="137"/>
      <c r="K61" s="137"/>
      <c r="L61" s="137"/>
      <c r="M61" s="300"/>
      <c r="N61" s="196"/>
    </row>
    <row r="62" spans="1:14" ht="15" customHeight="1" x14ac:dyDescent="0.2">
      <c r="A62" s="132"/>
      <c r="B62" s="292"/>
      <c r="C62" s="135"/>
      <c r="D62" s="135"/>
      <c r="E62" s="135"/>
      <c r="F62" s="235"/>
      <c r="G62" s="235"/>
      <c r="H62" s="235"/>
      <c r="I62" s="179"/>
      <c r="J62" s="137"/>
      <c r="K62" s="137"/>
      <c r="L62" s="137"/>
      <c r="M62" s="300"/>
      <c r="N62" s="196"/>
    </row>
    <row r="63" spans="1:14" ht="15" customHeight="1" x14ac:dyDescent="0.2">
      <c r="A63" s="132"/>
      <c r="B63" s="292"/>
      <c r="C63" s="135"/>
      <c r="D63" s="135"/>
      <c r="E63" s="135"/>
      <c r="F63" s="235"/>
      <c r="G63" s="235"/>
      <c r="H63" s="235"/>
      <c r="I63" s="179"/>
      <c r="J63" s="137"/>
      <c r="K63" s="137"/>
      <c r="L63" s="137"/>
      <c r="M63" s="300"/>
      <c r="N63" s="196"/>
    </row>
    <row r="64" spans="1:14" ht="15" customHeight="1" x14ac:dyDescent="0.2">
      <c r="A64" s="132"/>
      <c r="B64" s="292"/>
      <c r="C64" s="135"/>
      <c r="D64" s="135"/>
      <c r="E64" s="135"/>
      <c r="F64" s="235"/>
      <c r="G64" s="235"/>
      <c r="H64" s="235"/>
      <c r="I64" s="179"/>
      <c r="J64" s="137"/>
      <c r="K64" s="137"/>
      <c r="L64" s="137"/>
      <c r="M64" s="300"/>
      <c r="N64" s="196"/>
    </row>
    <row r="65" spans="1:14" ht="15" customHeight="1" x14ac:dyDescent="0.2">
      <c r="A65" s="132"/>
      <c r="B65" s="292"/>
      <c r="C65" s="135"/>
      <c r="D65" s="135"/>
      <c r="E65" s="135"/>
      <c r="F65" s="235"/>
      <c r="G65" s="235"/>
      <c r="H65" s="235"/>
      <c r="I65" s="179"/>
      <c r="J65" s="137"/>
      <c r="K65" s="137"/>
      <c r="L65" s="137"/>
      <c r="M65" s="300"/>
      <c r="N65" s="196"/>
    </row>
    <row r="66" spans="1:14" ht="15" customHeight="1" x14ac:dyDescent="0.2">
      <c r="A66" s="132"/>
      <c r="B66" s="292"/>
      <c r="C66" s="135"/>
      <c r="D66" s="135"/>
      <c r="E66" s="135"/>
      <c r="F66" s="235"/>
      <c r="G66" s="235"/>
      <c r="H66" s="235"/>
      <c r="I66" s="179"/>
      <c r="J66" s="137"/>
      <c r="K66" s="137"/>
      <c r="L66" s="137"/>
      <c r="M66" s="300"/>
      <c r="N66" s="196"/>
    </row>
    <row r="67" spans="1:14" ht="15" customHeight="1" x14ac:dyDescent="0.2">
      <c r="A67" s="132"/>
      <c r="B67" s="292"/>
      <c r="C67" s="135"/>
      <c r="D67" s="135"/>
      <c r="E67" s="135"/>
      <c r="F67" s="235"/>
      <c r="G67" s="235"/>
      <c r="H67" s="235"/>
      <c r="I67" s="179"/>
      <c r="J67" s="137"/>
      <c r="K67" s="137"/>
      <c r="L67" s="137"/>
      <c r="M67" s="300"/>
      <c r="N67" s="196"/>
    </row>
    <row r="68" spans="1:14" ht="15" customHeight="1" x14ac:dyDescent="0.2">
      <c r="A68" s="132"/>
      <c r="B68" s="292"/>
      <c r="C68" s="135"/>
      <c r="D68" s="135"/>
      <c r="E68" s="135"/>
      <c r="F68" s="235"/>
      <c r="G68" s="235"/>
      <c r="H68" s="235"/>
      <c r="I68" s="179"/>
      <c r="J68" s="137"/>
      <c r="K68" s="137"/>
      <c r="L68" s="137"/>
      <c r="M68" s="300"/>
      <c r="N68" s="196"/>
    </row>
    <row r="69" spans="1:14" ht="15" customHeight="1" x14ac:dyDescent="0.2">
      <c r="A69" s="132"/>
      <c r="B69" s="292"/>
      <c r="C69" s="135"/>
      <c r="D69" s="135"/>
      <c r="E69" s="135"/>
      <c r="F69" s="235"/>
      <c r="G69" s="235"/>
      <c r="H69" s="235"/>
      <c r="I69" s="179"/>
      <c r="J69" s="137"/>
      <c r="K69" s="137"/>
      <c r="L69" s="137"/>
      <c r="M69" s="300"/>
      <c r="N69" s="196"/>
    </row>
    <row r="70" spans="1:14" ht="15" customHeight="1" x14ac:dyDescent="0.2">
      <c r="A70" s="132"/>
      <c r="B70" s="292"/>
      <c r="C70" s="135"/>
      <c r="D70" s="135"/>
      <c r="E70" s="135"/>
      <c r="F70" s="235"/>
      <c r="G70" s="235"/>
      <c r="H70" s="235"/>
      <c r="I70" s="179"/>
      <c r="J70" s="137"/>
      <c r="K70" s="137"/>
      <c r="L70" s="137"/>
      <c r="M70" s="300"/>
      <c r="N70" s="196"/>
    </row>
    <row r="71" spans="1:14" ht="15" customHeight="1" x14ac:dyDescent="0.2">
      <c r="A71" s="132"/>
      <c r="B71" s="292"/>
      <c r="C71" s="135"/>
      <c r="D71" s="135"/>
      <c r="E71" s="135"/>
      <c r="F71" s="235"/>
      <c r="G71" s="235"/>
      <c r="H71" s="235"/>
      <c r="I71" s="179"/>
      <c r="J71" s="137"/>
      <c r="K71" s="137"/>
      <c r="L71" s="137"/>
      <c r="M71" s="300"/>
      <c r="N71" s="196"/>
    </row>
    <row r="72" spans="1:14" ht="15" customHeight="1" x14ac:dyDescent="0.2">
      <c r="A72" s="132"/>
      <c r="B72" s="292"/>
      <c r="C72" s="135"/>
      <c r="D72" s="135"/>
      <c r="E72" s="135"/>
      <c r="F72" s="235"/>
      <c r="G72" s="235"/>
      <c r="H72" s="235"/>
      <c r="I72" s="179"/>
      <c r="J72" s="137"/>
      <c r="K72" s="137"/>
      <c r="L72" s="137"/>
      <c r="M72" s="300"/>
      <c r="N72" s="196"/>
    </row>
    <row r="73" spans="1:14" ht="15" customHeight="1" x14ac:dyDescent="0.2">
      <c r="A73" s="132"/>
      <c r="B73" s="292"/>
      <c r="C73" s="135"/>
      <c r="D73" s="135"/>
      <c r="E73" s="135"/>
      <c r="F73" s="235"/>
      <c r="G73" s="235"/>
      <c r="H73" s="235"/>
      <c r="I73" s="179"/>
      <c r="J73" s="137"/>
      <c r="K73" s="137"/>
      <c r="L73" s="137"/>
      <c r="M73" s="300"/>
      <c r="N73" s="196"/>
    </row>
    <row r="74" spans="1:14" ht="15" customHeight="1" x14ac:dyDescent="0.2">
      <c r="A74" s="132"/>
      <c r="B74" s="292"/>
      <c r="C74" s="135"/>
      <c r="D74" s="135"/>
      <c r="E74" s="135"/>
      <c r="F74" s="235"/>
      <c r="G74" s="235"/>
      <c r="H74" s="235"/>
      <c r="I74" s="179"/>
      <c r="J74" s="137"/>
      <c r="K74" s="137"/>
      <c r="L74" s="137"/>
      <c r="M74" s="300"/>
      <c r="N74" s="196"/>
    </row>
    <row r="75" spans="1:14" ht="15" customHeight="1" x14ac:dyDescent="0.2">
      <c r="A75" s="132"/>
      <c r="B75" s="292"/>
      <c r="C75" s="135"/>
      <c r="D75" s="135"/>
      <c r="E75" s="135"/>
      <c r="F75" s="235"/>
      <c r="G75" s="235"/>
      <c r="H75" s="235"/>
      <c r="I75" s="179"/>
      <c r="J75" s="137"/>
      <c r="K75" s="137"/>
      <c r="L75" s="137"/>
      <c r="M75" s="300"/>
      <c r="N75" s="196"/>
    </row>
    <row r="76" spans="1:14" ht="15" customHeight="1" x14ac:dyDescent="0.2">
      <c r="A76" s="132"/>
      <c r="B76" s="292"/>
      <c r="C76" s="135"/>
      <c r="D76" s="135"/>
      <c r="E76" s="135"/>
      <c r="F76" s="235"/>
      <c r="G76" s="235"/>
      <c r="H76" s="235"/>
      <c r="I76" s="179"/>
      <c r="J76" s="137"/>
      <c r="K76" s="137"/>
      <c r="L76" s="137"/>
      <c r="M76" s="300"/>
      <c r="N76" s="196"/>
    </row>
    <row r="77" spans="1:14" ht="15" customHeight="1" x14ac:dyDescent="0.2">
      <c r="A77" s="132"/>
      <c r="B77" s="292"/>
      <c r="C77" s="135"/>
      <c r="D77" s="135"/>
      <c r="E77" s="135"/>
      <c r="F77" s="235"/>
      <c r="G77" s="235"/>
      <c r="H77" s="235"/>
      <c r="I77" s="179"/>
      <c r="J77" s="137"/>
      <c r="K77" s="137"/>
      <c r="L77" s="137"/>
      <c r="M77" s="300"/>
      <c r="N77" s="196"/>
    </row>
    <row r="78" spans="1:14" ht="15" customHeight="1" x14ac:dyDescent="0.2">
      <c r="A78" s="132"/>
      <c r="B78" s="292"/>
      <c r="C78" s="135"/>
      <c r="D78" s="135"/>
      <c r="E78" s="135"/>
      <c r="F78" s="235"/>
      <c r="G78" s="235"/>
      <c r="H78" s="235"/>
      <c r="I78" s="179"/>
      <c r="J78" s="137"/>
      <c r="K78" s="137"/>
      <c r="L78" s="137"/>
      <c r="M78" s="300"/>
      <c r="N78" s="196"/>
    </row>
    <row r="79" spans="1:14" ht="15" customHeight="1" x14ac:dyDescent="0.2">
      <c r="A79" s="132"/>
      <c r="B79" s="292"/>
      <c r="C79" s="135"/>
      <c r="D79" s="135"/>
      <c r="E79" s="135"/>
      <c r="F79" s="235"/>
      <c r="G79" s="235"/>
      <c r="H79" s="235"/>
      <c r="I79" s="179"/>
      <c r="J79" s="137"/>
      <c r="K79" s="137"/>
      <c r="L79" s="137"/>
      <c r="M79" s="300"/>
      <c r="N79" s="196"/>
    </row>
    <row r="80" spans="1:14" ht="15" customHeight="1" x14ac:dyDescent="0.2">
      <c r="A80" s="132"/>
      <c r="B80" s="292"/>
      <c r="C80" s="135"/>
      <c r="D80" s="135"/>
      <c r="E80" s="135"/>
      <c r="F80" s="235"/>
      <c r="G80" s="235"/>
      <c r="H80" s="235"/>
      <c r="I80" s="179"/>
      <c r="J80" s="137"/>
      <c r="K80" s="137"/>
      <c r="L80" s="137"/>
      <c r="M80" s="300"/>
      <c r="N80" s="196"/>
    </row>
    <row r="81" spans="1:14" ht="15" customHeight="1" x14ac:dyDescent="0.2">
      <c r="A81" s="132"/>
      <c r="B81" s="292"/>
      <c r="C81" s="135"/>
      <c r="D81" s="135"/>
      <c r="E81" s="135"/>
      <c r="F81" s="235"/>
      <c r="G81" s="235"/>
      <c r="H81" s="235"/>
      <c r="I81" s="179"/>
      <c r="J81" s="137"/>
      <c r="K81" s="137"/>
      <c r="L81" s="137"/>
      <c r="M81" s="300"/>
      <c r="N81" s="196"/>
    </row>
    <row r="82" spans="1:14" ht="15" customHeight="1" x14ac:dyDescent="0.2">
      <c r="A82" s="132"/>
      <c r="B82" s="292"/>
      <c r="C82" s="135"/>
      <c r="D82" s="135"/>
      <c r="E82" s="135"/>
      <c r="F82" s="235"/>
      <c r="G82" s="235"/>
      <c r="H82" s="235"/>
      <c r="I82" s="179"/>
      <c r="J82" s="137"/>
      <c r="K82" s="137"/>
      <c r="L82" s="137"/>
      <c r="M82" s="300"/>
      <c r="N82" s="196"/>
    </row>
    <row r="83" spans="1:14" ht="15" customHeight="1" x14ac:dyDescent="0.2">
      <c r="A83" s="132"/>
      <c r="B83" s="292"/>
      <c r="C83" s="135"/>
      <c r="D83" s="135"/>
      <c r="E83" s="135"/>
      <c r="F83" s="235"/>
      <c r="G83" s="235"/>
      <c r="H83" s="235"/>
      <c r="I83" s="179"/>
      <c r="J83" s="137"/>
      <c r="K83" s="137"/>
      <c r="L83" s="137"/>
      <c r="M83" s="300"/>
      <c r="N83" s="196"/>
    </row>
    <row r="84" spans="1:14" ht="15" customHeight="1" x14ac:dyDescent="0.2">
      <c r="A84" s="132"/>
      <c r="B84" s="292"/>
      <c r="C84" s="135"/>
      <c r="D84" s="135"/>
      <c r="E84" s="135"/>
      <c r="F84" s="235"/>
      <c r="G84" s="235"/>
      <c r="H84" s="235"/>
      <c r="I84" s="179"/>
      <c r="J84" s="137"/>
      <c r="K84" s="137"/>
      <c r="L84" s="137"/>
      <c r="M84" s="300"/>
      <c r="N84" s="196"/>
    </row>
    <row r="85" spans="1:14" ht="15" customHeight="1" x14ac:dyDescent="0.2">
      <c r="A85" s="132"/>
      <c r="B85" s="292"/>
      <c r="C85" s="135"/>
      <c r="D85" s="135"/>
      <c r="E85" s="135"/>
      <c r="F85" s="235"/>
      <c r="G85" s="235"/>
      <c r="H85" s="235"/>
      <c r="I85" s="179"/>
      <c r="J85" s="137"/>
      <c r="K85" s="137"/>
      <c r="L85" s="137"/>
      <c r="M85" s="300"/>
      <c r="N85" s="196"/>
    </row>
    <row r="86" spans="1:14" ht="15" customHeight="1" x14ac:dyDescent="0.2">
      <c r="A86" s="132"/>
      <c r="B86" s="292"/>
      <c r="C86" s="135"/>
      <c r="D86" s="135"/>
      <c r="E86" s="135"/>
      <c r="F86" s="235"/>
      <c r="G86" s="235"/>
      <c r="H86" s="235"/>
      <c r="I86" s="179"/>
      <c r="J86" s="137"/>
      <c r="K86" s="137"/>
      <c r="L86" s="137"/>
      <c r="M86" s="300"/>
      <c r="N86" s="196"/>
    </row>
    <row r="87" spans="1:14" ht="15" customHeight="1" x14ac:dyDescent="0.2">
      <c r="A87" s="132"/>
      <c r="B87" s="292"/>
      <c r="C87" s="135"/>
      <c r="D87" s="135"/>
      <c r="E87" s="135"/>
      <c r="F87" s="235"/>
      <c r="G87" s="235"/>
      <c r="H87" s="235"/>
      <c r="I87" s="179"/>
      <c r="J87" s="137"/>
      <c r="K87" s="137"/>
      <c r="L87" s="137"/>
      <c r="M87" s="300"/>
      <c r="N87" s="196"/>
    </row>
    <row r="88" spans="1:14" ht="15" customHeight="1" x14ac:dyDescent="0.2">
      <c r="A88" s="132"/>
      <c r="B88" s="292"/>
      <c r="C88" s="135"/>
      <c r="D88" s="135"/>
      <c r="E88" s="135"/>
      <c r="F88" s="235"/>
      <c r="G88" s="235"/>
      <c r="H88" s="235"/>
      <c r="I88" s="179"/>
      <c r="J88" s="137"/>
      <c r="K88" s="137"/>
      <c r="L88" s="137"/>
      <c r="M88" s="300"/>
      <c r="N88" s="196"/>
    </row>
    <row r="89" spans="1:14" ht="15" customHeight="1" x14ac:dyDescent="0.2">
      <c r="A89" s="132"/>
      <c r="B89" s="292"/>
      <c r="C89" s="135"/>
      <c r="D89" s="135"/>
      <c r="E89" s="135"/>
      <c r="F89" s="235"/>
      <c r="G89" s="235"/>
      <c r="H89" s="235"/>
      <c r="I89" s="179"/>
      <c r="J89" s="137"/>
      <c r="K89" s="137"/>
      <c r="L89" s="137"/>
      <c r="M89" s="300"/>
      <c r="N89" s="196"/>
    </row>
    <row r="90" spans="1:14" ht="15" customHeight="1" x14ac:dyDescent="0.2">
      <c r="A90" s="132"/>
      <c r="B90" s="292"/>
      <c r="C90" s="135"/>
      <c r="D90" s="135"/>
      <c r="E90" s="135"/>
      <c r="F90" s="235"/>
      <c r="G90" s="235"/>
      <c r="H90" s="235"/>
      <c r="I90" s="179"/>
      <c r="J90" s="137"/>
      <c r="K90" s="137"/>
      <c r="L90" s="137"/>
      <c r="M90" s="300"/>
      <c r="N90" s="196"/>
    </row>
    <row r="91" spans="1:14" ht="15" customHeight="1" x14ac:dyDescent="0.2">
      <c r="A91" s="132"/>
      <c r="B91" s="292"/>
      <c r="C91" s="135"/>
      <c r="D91" s="135"/>
      <c r="E91" s="135"/>
      <c r="F91" s="235"/>
      <c r="G91" s="235"/>
      <c r="H91" s="235"/>
      <c r="I91" s="179"/>
      <c r="J91" s="137"/>
      <c r="K91" s="137"/>
      <c r="L91" s="137"/>
      <c r="M91" s="300"/>
      <c r="N91" s="196"/>
    </row>
    <row r="92" spans="1:14" ht="15" customHeight="1" x14ac:dyDescent="0.2">
      <c r="A92" s="132"/>
      <c r="B92" s="292"/>
      <c r="C92" s="135"/>
      <c r="D92" s="135"/>
      <c r="E92" s="135"/>
      <c r="F92" s="235"/>
      <c r="G92" s="235"/>
      <c r="H92" s="235"/>
      <c r="I92" s="179"/>
      <c r="J92" s="137"/>
      <c r="K92" s="137"/>
      <c r="L92" s="137"/>
      <c r="M92" s="300"/>
      <c r="N92" s="196"/>
    </row>
    <row r="93" spans="1:14" ht="15" customHeight="1" x14ac:dyDescent="0.2">
      <c r="A93" s="132"/>
      <c r="B93" s="292"/>
      <c r="C93" s="135"/>
      <c r="D93" s="135"/>
      <c r="E93" s="135"/>
      <c r="F93" s="235"/>
      <c r="G93" s="235"/>
      <c r="H93" s="235"/>
      <c r="I93" s="179"/>
      <c r="J93" s="137"/>
      <c r="K93" s="137"/>
      <c r="L93" s="137"/>
      <c r="M93" s="300"/>
      <c r="N93" s="196"/>
    </row>
    <row r="94" spans="1:14" ht="15" customHeight="1" x14ac:dyDescent="0.2">
      <c r="A94" s="132"/>
      <c r="B94" s="292"/>
      <c r="C94" s="135"/>
      <c r="D94" s="135"/>
      <c r="E94" s="135"/>
      <c r="F94" s="235"/>
      <c r="G94" s="235"/>
      <c r="H94" s="235"/>
      <c r="I94" s="179"/>
      <c r="J94" s="137"/>
      <c r="K94" s="137"/>
      <c r="L94" s="137"/>
      <c r="M94" s="300"/>
      <c r="N94" s="196"/>
    </row>
    <row r="95" spans="1:14" ht="15" customHeight="1" x14ac:dyDescent="0.2">
      <c r="A95" s="132"/>
      <c r="B95" s="292"/>
      <c r="C95" s="135"/>
      <c r="D95" s="135"/>
      <c r="E95" s="135"/>
      <c r="F95" s="235"/>
      <c r="G95" s="235"/>
      <c r="H95" s="235"/>
      <c r="I95" s="179"/>
      <c r="J95" s="137"/>
      <c r="K95" s="137"/>
      <c r="L95" s="137"/>
      <c r="M95" s="300"/>
      <c r="N95" s="196"/>
    </row>
    <row r="96" spans="1:14" ht="15" customHeight="1" x14ac:dyDescent="0.2">
      <c r="A96" s="132"/>
      <c r="B96" s="292"/>
      <c r="C96" s="135"/>
      <c r="D96" s="135"/>
      <c r="E96" s="135"/>
      <c r="F96" s="235"/>
      <c r="G96" s="235"/>
      <c r="H96" s="235"/>
      <c r="I96" s="179"/>
      <c r="J96" s="137"/>
      <c r="K96" s="137"/>
      <c r="L96" s="137"/>
      <c r="M96" s="300"/>
      <c r="N96" s="196"/>
    </row>
    <row r="97" spans="1:14" ht="15" customHeight="1" x14ac:dyDescent="0.2">
      <c r="A97" s="132"/>
      <c r="B97" s="292"/>
      <c r="C97" s="135"/>
      <c r="D97" s="135"/>
      <c r="E97" s="135"/>
      <c r="F97" s="235"/>
      <c r="G97" s="235"/>
      <c r="H97" s="235"/>
      <c r="I97" s="179"/>
      <c r="J97" s="137"/>
      <c r="K97" s="137"/>
      <c r="L97" s="137"/>
      <c r="M97" s="300"/>
      <c r="N97" s="196"/>
    </row>
    <row r="98" spans="1:14" ht="15" customHeight="1" x14ac:dyDescent="0.2">
      <c r="A98" s="132"/>
      <c r="B98" s="292"/>
      <c r="C98" s="135"/>
      <c r="D98" s="135"/>
      <c r="E98" s="135"/>
      <c r="F98" s="235"/>
      <c r="G98" s="235"/>
      <c r="H98" s="235"/>
      <c r="I98" s="179"/>
      <c r="J98" s="137"/>
      <c r="K98" s="137"/>
      <c r="L98" s="137"/>
      <c r="M98" s="300"/>
      <c r="N98" s="196"/>
    </row>
    <row r="99" spans="1:14" ht="15" customHeight="1" x14ac:dyDescent="0.2">
      <c r="A99" s="132"/>
      <c r="B99" s="292"/>
      <c r="C99" s="135"/>
      <c r="D99" s="135"/>
      <c r="E99" s="135"/>
      <c r="F99" s="235"/>
      <c r="G99" s="235"/>
      <c r="H99" s="235"/>
      <c r="I99" s="179"/>
      <c r="J99" s="137"/>
      <c r="K99" s="137"/>
      <c r="L99" s="137"/>
      <c r="M99" s="300"/>
      <c r="N99" s="196"/>
    </row>
    <row r="100" spans="1:14" ht="15" customHeight="1" x14ac:dyDescent="0.2">
      <c r="A100" s="132"/>
      <c r="B100" s="292"/>
      <c r="C100" s="135"/>
      <c r="D100" s="135"/>
      <c r="E100" s="135"/>
      <c r="F100" s="235"/>
      <c r="G100" s="235"/>
      <c r="H100" s="235"/>
      <c r="I100" s="179"/>
      <c r="J100" s="137"/>
      <c r="K100" s="137"/>
      <c r="L100" s="137"/>
      <c r="M100" s="300"/>
      <c r="N100" s="196"/>
    </row>
    <row r="101" spans="1:14" ht="15" customHeight="1" x14ac:dyDescent="0.2">
      <c r="A101" s="132"/>
      <c r="B101" s="292"/>
      <c r="C101" s="135"/>
      <c r="D101" s="135"/>
      <c r="E101" s="135"/>
      <c r="F101" s="235"/>
      <c r="G101" s="235"/>
      <c r="H101" s="235"/>
      <c r="I101" s="179"/>
      <c r="J101" s="137"/>
      <c r="K101" s="137"/>
      <c r="L101" s="137"/>
      <c r="M101" s="300"/>
      <c r="N101" s="196"/>
    </row>
    <row r="102" spans="1:14" ht="15" customHeight="1" x14ac:dyDescent="0.2">
      <c r="A102" s="132"/>
      <c r="B102" s="292"/>
      <c r="C102" s="135"/>
      <c r="D102" s="135"/>
      <c r="E102" s="135"/>
      <c r="F102" s="235"/>
      <c r="G102" s="235"/>
      <c r="H102" s="235"/>
      <c r="I102" s="179"/>
      <c r="J102" s="137"/>
      <c r="K102" s="137"/>
      <c r="L102" s="137"/>
      <c r="M102" s="300"/>
      <c r="N102" s="196"/>
    </row>
    <row r="103" spans="1:14" ht="15" customHeight="1" x14ac:dyDescent="0.2">
      <c r="A103" s="132"/>
      <c r="B103" s="292"/>
      <c r="C103" s="135"/>
      <c r="D103" s="135"/>
      <c r="E103" s="135"/>
      <c r="F103" s="235"/>
      <c r="G103" s="235"/>
      <c r="H103" s="235"/>
      <c r="I103" s="179"/>
      <c r="J103" s="137"/>
      <c r="K103" s="137"/>
      <c r="L103" s="137"/>
      <c r="M103" s="300"/>
      <c r="N103" s="196"/>
    </row>
    <row r="104" spans="1:14" ht="15" customHeight="1" x14ac:dyDescent="0.2">
      <c r="A104" s="132"/>
      <c r="B104" s="292"/>
      <c r="C104" s="135"/>
      <c r="D104" s="135"/>
      <c r="E104" s="135"/>
      <c r="F104" s="235"/>
      <c r="G104" s="235"/>
      <c r="H104" s="235"/>
      <c r="I104" s="179"/>
      <c r="J104" s="137"/>
      <c r="K104" s="137"/>
      <c r="L104" s="137"/>
      <c r="M104" s="300"/>
      <c r="N104" s="196"/>
    </row>
    <row r="105" spans="1:14" ht="15" customHeight="1" x14ac:dyDescent="0.2">
      <c r="A105" s="132"/>
      <c r="B105" s="292"/>
      <c r="C105" s="135"/>
      <c r="D105" s="135"/>
      <c r="E105" s="135"/>
      <c r="F105" s="235"/>
      <c r="G105" s="235"/>
      <c r="H105" s="235"/>
      <c r="I105" s="179"/>
      <c r="J105" s="137"/>
      <c r="K105" s="137"/>
      <c r="L105" s="137"/>
      <c r="M105" s="300"/>
      <c r="N105" s="196"/>
    </row>
    <row r="106" spans="1:14" ht="15" customHeight="1" x14ac:dyDescent="0.2">
      <c r="A106" s="132"/>
      <c r="B106" s="292"/>
      <c r="C106" s="135"/>
      <c r="D106" s="135"/>
      <c r="E106" s="135"/>
      <c r="F106" s="235"/>
      <c r="G106" s="235"/>
      <c r="H106" s="235"/>
      <c r="I106" s="179"/>
      <c r="J106" s="137"/>
      <c r="K106" s="137"/>
      <c r="L106" s="137"/>
      <c r="M106" s="300"/>
      <c r="N106" s="196"/>
    </row>
    <row r="107" spans="1:14" ht="15" customHeight="1" x14ac:dyDescent="0.2">
      <c r="A107" s="132"/>
      <c r="B107" s="292"/>
      <c r="C107" s="135"/>
      <c r="D107" s="135"/>
      <c r="E107" s="135"/>
      <c r="F107" s="235"/>
      <c r="G107" s="235"/>
      <c r="H107" s="235"/>
      <c r="I107" s="179"/>
      <c r="J107" s="137"/>
      <c r="K107" s="137"/>
      <c r="L107" s="137"/>
      <c r="M107" s="300"/>
      <c r="N107" s="196"/>
    </row>
    <row r="108" spans="1:14" ht="15" customHeight="1" x14ac:dyDescent="0.2">
      <c r="A108" s="132"/>
      <c r="B108" s="292"/>
      <c r="C108" s="135"/>
      <c r="D108" s="135"/>
      <c r="E108" s="135"/>
      <c r="F108" s="235"/>
      <c r="G108" s="235"/>
      <c r="H108" s="235"/>
      <c r="I108" s="179"/>
      <c r="J108" s="137"/>
      <c r="K108" s="137"/>
      <c r="L108" s="137"/>
      <c r="M108" s="300"/>
      <c r="N108" s="196"/>
    </row>
    <row r="109" spans="1:14" ht="15" customHeight="1" x14ac:dyDescent="0.2">
      <c r="A109" s="132"/>
      <c r="B109" s="292"/>
      <c r="C109" s="135"/>
      <c r="D109" s="135"/>
      <c r="E109" s="135"/>
      <c r="F109" s="235"/>
      <c r="G109" s="235"/>
      <c r="H109" s="235"/>
      <c r="I109" s="179"/>
      <c r="J109" s="137"/>
      <c r="K109" s="137"/>
      <c r="L109" s="137"/>
      <c r="M109" s="300"/>
      <c r="N109" s="196"/>
    </row>
    <row r="110" spans="1:14" ht="15" customHeight="1" x14ac:dyDescent="0.2">
      <c r="A110" s="132"/>
      <c r="B110" s="292"/>
      <c r="C110" s="135"/>
      <c r="D110" s="135"/>
      <c r="E110" s="135"/>
      <c r="F110" s="235"/>
      <c r="G110" s="235"/>
      <c r="H110" s="235"/>
      <c r="I110" s="179"/>
      <c r="J110" s="137"/>
      <c r="K110" s="137"/>
      <c r="L110" s="137"/>
      <c r="M110" s="300"/>
      <c r="N110" s="196"/>
    </row>
    <row r="111" spans="1:14" ht="15" customHeight="1" x14ac:dyDescent="0.2">
      <c r="A111" s="132"/>
      <c r="B111" s="292"/>
      <c r="C111" s="135"/>
      <c r="D111" s="135"/>
      <c r="E111" s="135"/>
      <c r="F111" s="235"/>
      <c r="G111" s="235"/>
      <c r="H111" s="235"/>
      <c r="I111" s="179"/>
      <c r="J111" s="137"/>
      <c r="K111" s="137"/>
      <c r="L111" s="137"/>
      <c r="M111" s="300"/>
      <c r="N111" s="196"/>
    </row>
    <row r="112" spans="1:14" ht="15" customHeight="1" x14ac:dyDescent="0.2">
      <c r="A112" s="132"/>
      <c r="B112" s="292"/>
      <c r="C112" s="135"/>
      <c r="D112" s="135"/>
      <c r="E112" s="135"/>
      <c r="F112" s="235"/>
      <c r="G112" s="235"/>
      <c r="H112" s="235"/>
      <c r="I112" s="179"/>
      <c r="J112" s="137"/>
      <c r="K112" s="137"/>
      <c r="L112" s="137"/>
      <c r="M112" s="300"/>
      <c r="N112" s="196"/>
    </row>
    <row r="113" spans="1:14" ht="15" customHeight="1" x14ac:dyDescent="0.2">
      <c r="A113" s="132"/>
      <c r="B113" s="292"/>
      <c r="C113" s="135"/>
      <c r="D113" s="135"/>
      <c r="E113" s="135"/>
      <c r="F113" s="235"/>
      <c r="G113" s="235"/>
      <c r="H113" s="235"/>
      <c r="I113" s="179"/>
      <c r="J113" s="137"/>
      <c r="K113" s="137"/>
      <c r="L113" s="137"/>
      <c r="M113" s="300"/>
      <c r="N113" s="196"/>
    </row>
    <row r="114" spans="1:14" ht="15" customHeight="1" x14ac:dyDescent="0.2">
      <c r="A114" s="132"/>
      <c r="B114" s="292"/>
      <c r="C114" s="135"/>
      <c r="D114" s="135"/>
      <c r="E114" s="135"/>
      <c r="F114" s="235"/>
      <c r="G114" s="235"/>
      <c r="H114" s="235"/>
      <c r="I114" s="179"/>
      <c r="J114" s="137"/>
      <c r="K114" s="137"/>
      <c r="L114" s="137"/>
      <c r="M114" s="300"/>
      <c r="N114" s="196"/>
    </row>
    <row r="115" spans="1:14" ht="15" customHeight="1" x14ac:dyDescent="0.2">
      <c r="A115" s="132"/>
      <c r="B115" s="292"/>
      <c r="C115" s="135"/>
      <c r="D115" s="135"/>
      <c r="E115" s="135"/>
      <c r="F115" s="235"/>
      <c r="G115" s="235"/>
      <c r="H115" s="235"/>
      <c r="I115" s="179"/>
      <c r="J115" s="137"/>
      <c r="K115" s="137"/>
      <c r="L115" s="137"/>
      <c r="M115" s="300"/>
      <c r="N115" s="196"/>
    </row>
    <row r="116" spans="1:14" ht="15" customHeight="1" x14ac:dyDescent="0.2">
      <c r="A116" s="132"/>
      <c r="B116" s="292"/>
      <c r="C116" s="135"/>
      <c r="D116" s="135"/>
      <c r="E116" s="135"/>
      <c r="F116" s="235"/>
      <c r="G116" s="235"/>
      <c r="H116" s="235"/>
      <c r="I116" s="179"/>
      <c r="J116" s="137"/>
      <c r="K116" s="137"/>
      <c r="L116" s="137"/>
      <c r="M116" s="300"/>
      <c r="N116" s="196"/>
    </row>
    <row r="117" spans="1:14" ht="15" customHeight="1" x14ac:dyDescent="0.2">
      <c r="A117" s="132"/>
      <c r="B117" s="292"/>
      <c r="C117" s="135"/>
      <c r="D117" s="135"/>
      <c r="E117" s="135"/>
      <c r="F117" s="235"/>
      <c r="G117" s="235"/>
      <c r="H117" s="235"/>
      <c r="I117" s="179"/>
      <c r="J117" s="137"/>
      <c r="K117" s="137"/>
      <c r="L117" s="137"/>
      <c r="M117" s="300"/>
      <c r="N117" s="196"/>
    </row>
    <row r="118" spans="1:14" ht="15" customHeight="1" x14ac:dyDescent="0.2">
      <c r="A118" s="132"/>
      <c r="B118" s="292"/>
      <c r="C118" s="135"/>
      <c r="D118" s="135"/>
      <c r="E118" s="135"/>
      <c r="F118" s="235"/>
      <c r="G118" s="235"/>
      <c r="H118" s="235"/>
      <c r="I118" s="179"/>
      <c r="J118" s="137"/>
      <c r="K118" s="137"/>
      <c r="L118" s="137"/>
      <c r="M118" s="300"/>
      <c r="N118" s="196"/>
    </row>
    <row r="119" spans="1:14" ht="15" customHeight="1" x14ac:dyDescent="0.2">
      <c r="A119" s="132"/>
      <c r="B119" s="292"/>
      <c r="C119" s="135"/>
      <c r="D119" s="135"/>
      <c r="E119" s="135"/>
      <c r="F119" s="235"/>
      <c r="G119" s="235"/>
      <c r="H119" s="235"/>
      <c r="I119" s="179"/>
      <c r="J119" s="137"/>
      <c r="K119" s="137"/>
      <c r="L119" s="137"/>
      <c r="M119" s="300"/>
      <c r="N119" s="196"/>
    </row>
    <row r="120" spans="1:14" ht="15" customHeight="1" x14ac:dyDescent="0.2">
      <c r="A120" s="132"/>
      <c r="B120" s="292"/>
      <c r="C120" s="135"/>
      <c r="D120" s="135"/>
      <c r="E120" s="135"/>
      <c r="F120" s="235"/>
      <c r="G120" s="235"/>
      <c r="H120" s="235"/>
      <c r="I120" s="179"/>
      <c r="J120" s="137"/>
      <c r="K120" s="137"/>
      <c r="L120" s="137"/>
      <c r="M120" s="300"/>
      <c r="N120" s="196"/>
    </row>
    <row r="121" spans="1:14" ht="15" customHeight="1" x14ac:dyDescent="0.2">
      <c r="A121" s="132"/>
      <c r="B121" s="292"/>
      <c r="C121" s="135"/>
      <c r="D121" s="135"/>
      <c r="E121" s="135"/>
      <c r="F121" s="235"/>
      <c r="G121" s="235"/>
      <c r="H121" s="235"/>
      <c r="I121" s="179"/>
      <c r="J121" s="137"/>
      <c r="K121" s="137"/>
      <c r="L121" s="137"/>
      <c r="M121" s="300"/>
      <c r="N121" s="196"/>
    </row>
    <row r="122" spans="1:14" ht="15" customHeight="1" x14ac:dyDescent="0.2">
      <c r="A122" s="132"/>
      <c r="B122" s="292"/>
      <c r="C122" s="135"/>
      <c r="D122" s="135"/>
      <c r="E122" s="135"/>
      <c r="F122" s="235"/>
      <c r="G122" s="235"/>
      <c r="H122" s="235"/>
      <c r="I122" s="179"/>
      <c r="J122" s="137"/>
      <c r="K122" s="137"/>
      <c r="L122" s="137"/>
      <c r="M122" s="300"/>
      <c r="N122" s="196"/>
    </row>
    <row r="123" spans="1:14" ht="15" customHeight="1" x14ac:dyDescent="0.2">
      <c r="A123" s="132"/>
      <c r="B123" s="292"/>
      <c r="C123" s="135"/>
      <c r="D123" s="135"/>
      <c r="E123" s="135"/>
      <c r="F123" s="235"/>
      <c r="G123" s="235"/>
      <c r="H123" s="235"/>
      <c r="I123" s="179"/>
      <c r="J123" s="137"/>
      <c r="K123" s="137"/>
      <c r="L123" s="137"/>
      <c r="M123" s="300"/>
      <c r="N123" s="196"/>
    </row>
    <row r="124" spans="1:14" ht="15" customHeight="1" x14ac:dyDescent="0.2">
      <c r="A124" s="132"/>
      <c r="B124" s="292"/>
      <c r="C124" s="135"/>
      <c r="D124" s="135"/>
      <c r="E124" s="135"/>
      <c r="F124" s="235"/>
      <c r="G124" s="235"/>
      <c r="H124" s="235"/>
      <c r="I124" s="179"/>
      <c r="J124" s="137"/>
      <c r="K124" s="137"/>
      <c r="L124" s="137"/>
      <c r="M124" s="300"/>
      <c r="N124" s="196"/>
    </row>
    <row r="125" spans="1:14" ht="15" customHeight="1" x14ac:dyDescent="0.2">
      <c r="A125" s="132"/>
      <c r="B125" s="292"/>
      <c r="C125" s="135"/>
      <c r="D125" s="135"/>
      <c r="E125" s="135"/>
      <c r="F125" s="235"/>
      <c r="G125" s="235"/>
      <c r="H125" s="235"/>
      <c r="I125" s="179"/>
      <c r="J125" s="137"/>
      <c r="K125" s="137"/>
      <c r="L125" s="137"/>
      <c r="M125" s="300"/>
      <c r="N125" s="196"/>
    </row>
    <row r="126" spans="1:14" ht="15" customHeight="1" x14ac:dyDescent="0.2">
      <c r="A126" s="132"/>
      <c r="B126" s="292"/>
      <c r="C126" s="135"/>
      <c r="D126" s="135"/>
      <c r="E126" s="135"/>
      <c r="F126" s="235"/>
      <c r="G126" s="235"/>
      <c r="H126" s="235"/>
      <c r="I126" s="179"/>
      <c r="J126" s="137"/>
      <c r="K126" s="137"/>
      <c r="L126" s="137"/>
      <c r="M126" s="300"/>
      <c r="N126" s="196"/>
    </row>
    <row r="127" spans="1:14" ht="15" customHeight="1" x14ac:dyDescent="0.2">
      <c r="A127" s="132"/>
      <c r="B127" s="292"/>
      <c r="C127" s="135"/>
      <c r="D127" s="135"/>
      <c r="E127" s="135"/>
      <c r="F127" s="235"/>
      <c r="G127" s="235"/>
      <c r="H127" s="235"/>
      <c r="I127" s="179"/>
      <c r="J127" s="137"/>
      <c r="K127" s="137"/>
      <c r="L127" s="137"/>
      <c r="M127" s="300"/>
      <c r="N127" s="196"/>
    </row>
    <row r="128" spans="1:14" ht="15" customHeight="1" x14ac:dyDescent="0.2">
      <c r="A128" s="132"/>
      <c r="B128" s="292"/>
      <c r="C128" s="135"/>
      <c r="D128" s="135"/>
      <c r="E128" s="135"/>
      <c r="F128" s="235"/>
      <c r="G128" s="235"/>
      <c r="H128" s="235"/>
      <c r="I128" s="179"/>
      <c r="J128" s="137"/>
      <c r="K128" s="137"/>
      <c r="L128" s="137"/>
      <c r="M128" s="300"/>
      <c r="N128" s="196"/>
    </row>
    <row r="129" spans="1:14" ht="15" customHeight="1" x14ac:dyDescent="0.2">
      <c r="A129" s="132"/>
      <c r="B129" s="292"/>
      <c r="C129" s="135"/>
      <c r="D129" s="135"/>
      <c r="E129" s="135"/>
      <c r="F129" s="235"/>
      <c r="G129" s="235"/>
      <c r="H129" s="235"/>
      <c r="I129" s="179"/>
      <c r="J129" s="137"/>
      <c r="K129" s="137"/>
      <c r="L129" s="137"/>
      <c r="M129" s="300"/>
      <c r="N129" s="196"/>
    </row>
    <row r="130" spans="1:14" ht="15" customHeight="1" x14ac:dyDescent="0.2">
      <c r="A130" s="132"/>
      <c r="B130" s="292"/>
      <c r="C130" s="135"/>
      <c r="D130" s="135"/>
      <c r="E130" s="135"/>
      <c r="F130" s="235"/>
      <c r="G130" s="235"/>
      <c r="H130" s="235"/>
      <c r="I130" s="179"/>
      <c r="J130" s="137"/>
      <c r="K130" s="137"/>
      <c r="L130" s="137"/>
      <c r="M130" s="300"/>
      <c r="N130" s="196"/>
    </row>
    <row r="131" spans="1:14" ht="15" customHeight="1" x14ac:dyDescent="0.2">
      <c r="A131" s="132"/>
      <c r="B131" s="292"/>
      <c r="C131" s="135"/>
      <c r="D131" s="135"/>
      <c r="E131" s="135"/>
      <c r="F131" s="235"/>
      <c r="G131" s="235"/>
      <c r="H131" s="235"/>
      <c r="I131" s="179"/>
      <c r="J131" s="137"/>
      <c r="K131" s="137"/>
      <c r="L131" s="137"/>
      <c r="M131" s="300"/>
      <c r="N131" s="196"/>
    </row>
    <row r="132" spans="1:14" ht="15" customHeight="1" x14ac:dyDescent="0.2">
      <c r="A132" s="132"/>
      <c r="B132" s="292"/>
      <c r="C132" s="135"/>
      <c r="D132" s="135"/>
      <c r="E132" s="135"/>
      <c r="F132" s="235"/>
      <c r="G132" s="235"/>
      <c r="H132" s="235"/>
      <c r="I132" s="179"/>
      <c r="J132" s="137"/>
      <c r="K132" s="137"/>
      <c r="L132" s="137"/>
      <c r="M132" s="300"/>
      <c r="N132" s="196"/>
    </row>
    <row r="133" spans="1:14" ht="15" customHeight="1" x14ac:dyDescent="0.2">
      <c r="A133" s="132"/>
      <c r="B133" s="292"/>
      <c r="C133" s="135"/>
      <c r="D133" s="135"/>
      <c r="E133" s="135"/>
      <c r="F133" s="235"/>
      <c r="G133" s="235"/>
      <c r="H133" s="235"/>
      <c r="I133" s="179"/>
      <c r="J133" s="137"/>
      <c r="K133" s="137"/>
      <c r="L133" s="137"/>
      <c r="M133" s="300"/>
      <c r="N133" s="196"/>
    </row>
    <row r="134" spans="1:14" ht="15" customHeight="1" x14ac:dyDescent="0.2">
      <c r="A134" s="132"/>
      <c r="B134" s="292"/>
      <c r="C134" s="135"/>
      <c r="D134" s="135"/>
      <c r="E134" s="135"/>
      <c r="F134" s="235"/>
      <c r="G134" s="235"/>
      <c r="H134" s="235"/>
      <c r="I134" s="179"/>
      <c r="J134" s="137"/>
      <c r="K134" s="137"/>
      <c r="L134" s="137"/>
      <c r="M134" s="300"/>
      <c r="N134" s="196"/>
    </row>
    <row r="135" spans="1:14" ht="15" customHeight="1" x14ac:dyDescent="0.2">
      <c r="A135" s="132"/>
      <c r="B135" s="292"/>
      <c r="C135" s="135"/>
      <c r="D135" s="135"/>
      <c r="E135" s="135"/>
      <c r="F135" s="235"/>
      <c r="G135" s="235"/>
      <c r="H135" s="235"/>
      <c r="I135" s="179"/>
      <c r="J135" s="137"/>
      <c r="K135" s="137"/>
      <c r="L135" s="137"/>
      <c r="M135" s="300"/>
      <c r="N135" s="196"/>
    </row>
    <row r="136" spans="1:14" ht="15" customHeight="1" x14ac:dyDescent="0.2">
      <c r="A136" s="132"/>
      <c r="B136" s="292"/>
      <c r="C136" s="135"/>
      <c r="D136" s="135"/>
      <c r="E136" s="135"/>
      <c r="F136" s="235"/>
      <c r="G136" s="235"/>
      <c r="H136" s="235"/>
      <c r="I136" s="179"/>
      <c r="J136" s="137"/>
      <c r="K136" s="137"/>
      <c r="L136" s="137"/>
      <c r="M136" s="300"/>
      <c r="N136" s="196"/>
    </row>
    <row r="137" spans="1:14" ht="15" customHeight="1" x14ac:dyDescent="0.2">
      <c r="A137" s="132"/>
      <c r="B137" s="292"/>
      <c r="C137" s="135"/>
      <c r="D137" s="135"/>
      <c r="E137" s="135"/>
      <c r="F137" s="235"/>
      <c r="G137" s="235"/>
      <c r="H137" s="235"/>
      <c r="I137" s="179"/>
      <c r="J137" s="137"/>
      <c r="K137" s="137"/>
      <c r="L137" s="137"/>
      <c r="M137" s="300"/>
      <c r="N137" s="196"/>
    </row>
    <row r="138" spans="1:14" ht="15" customHeight="1" x14ac:dyDescent="0.2">
      <c r="A138" s="132"/>
      <c r="B138" s="292"/>
      <c r="C138" s="135"/>
      <c r="D138" s="135"/>
      <c r="E138" s="135"/>
      <c r="F138" s="235"/>
      <c r="G138" s="235"/>
      <c r="H138" s="235"/>
      <c r="I138" s="179"/>
      <c r="J138" s="137"/>
      <c r="K138" s="137"/>
      <c r="L138" s="137"/>
      <c r="M138" s="300"/>
      <c r="N138" s="196"/>
    </row>
    <row r="139" spans="1:14" ht="15" customHeight="1" x14ac:dyDescent="0.2">
      <c r="A139" s="132"/>
      <c r="B139" s="292"/>
      <c r="C139" s="135"/>
      <c r="D139" s="135"/>
      <c r="E139" s="135"/>
      <c r="F139" s="235"/>
      <c r="G139" s="235"/>
      <c r="H139" s="235"/>
      <c r="I139" s="179"/>
      <c r="J139" s="137"/>
      <c r="K139" s="137"/>
      <c r="L139" s="137"/>
      <c r="M139" s="300"/>
      <c r="N139" s="196"/>
    </row>
    <row r="140" spans="1:14" ht="15" customHeight="1" x14ac:dyDescent="0.2">
      <c r="A140" s="132"/>
      <c r="B140" s="292"/>
      <c r="C140" s="135"/>
      <c r="D140" s="135"/>
      <c r="E140" s="135"/>
      <c r="F140" s="235"/>
      <c r="G140" s="235"/>
      <c r="H140" s="235"/>
      <c r="I140" s="179"/>
      <c r="J140" s="137"/>
      <c r="K140" s="137"/>
      <c r="L140" s="137"/>
      <c r="M140" s="300"/>
      <c r="N140" s="196"/>
    </row>
    <row r="141" spans="1:14" ht="15" customHeight="1" x14ac:dyDescent="0.2">
      <c r="A141" s="132"/>
      <c r="B141" s="292"/>
      <c r="C141" s="135"/>
      <c r="D141" s="135"/>
      <c r="E141" s="135"/>
      <c r="F141" s="235"/>
      <c r="G141" s="235"/>
      <c r="H141" s="235"/>
      <c r="I141" s="179"/>
      <c r="J141" s="137"/>
      <c r="K141" s="137"/>
      <c r="L141" s="137"/>
      <c r="M141" s="300"/>
      <c r="N141" s="196"/>
    </row>
    <row r="142" spans="1:14" ht="15" customHeight="1" x14ac:dyDescent="0.2">
      <c r="A142" s="132"/>
      <c r="B142" s="292"/>
      <c r="C142" s="135"/>
      <c r="D142" s="135"/>
      <c r="E142" s="135"/>
      <c r="F142" s="235"/>
      <c r="G142" s="235"/>
      <c r="H142" s="235"/>
      <c r="I142" s="179"/>
      <c r="J142" s="137"/>
      <c r="K142" s="137"/>
      <c r="L142" s="137"/>
      <c r="M142" s="300"/>
      <c r="N142" s="196"/>
    </row>
    <row r="143" spans="1:14" ht="15" customHeight="1" x14ac:dyDescent="0.2">
      <c r="A143" s="132"/>
      <c r="B143" s="292"/>
      <c r="C143" s="135"/>
      <c r="D143" s="135"/>
      <c r="E143" s="135"/>
      <c r="F143" s="235"/>
      <c r="G143" s="235"/>
      <c r="H143" s="235"/>
      <c r="I143" s="179"/>
      <c r="J143" s="137"/>
      <c r="K143" s="137"/>
      <c r="L143" s="137"/>
      <c r="M143" s="300"/>
      <c r="N143" s="196"/>
    </row>
    <row r="144" spans="1:14" ht="15" customHeight="1" x14ac:dyDescent="0.2">
      <c r="A144" s="132"/>
      <c r="B144" s="292"/>
      <c r="C144" s="135"/>
      <c r="D144" s="135"/>
      <c r="E144" s="135"/>
      <c r="F144" s="235"/>
      <c r="G144" s="235"/>
      <c r="H144" s="235"/>
      <c r="I144" s="179"/>
      <c r="J144" s="137"/>
      <c r="K144" s="137"/>
      <c r="L144" s="137"/>
      <c r="M144" s="300"/>
      <c r="N144" s="196"/>
    </row>
    <row r="145" spans="1:14" ht="15" customHeight="1" x14ac:dyDescent="0.2">
      <c r="A145" s="132"/>
      <c r="B145" s="292"/>
      <c r="C145" s="135"/>
      <c r="D145" s="135"/>
      <c r="E145" s="135"/>
      <c r="F145" s="235"/>
      <c r="G145" s="235"/>
      <c r="H145" s="235"/>
      <c r="I145" s="179"/>
      <c r="J145" s="137"/>
      <c r="K145" s="137"/>
      <c r="L145" s="137"/>
      <c r="M145" s="300"/>
      <c r="N145" s="196"/>
    </row>
    <row r="146" spans="1:14" ht="15" customHeight="1" x14ac:dyDescent="0.2">
      <c r="A146" s="132"/>
      <c r="B146" s="292"/>
      <c r="C146" s="135"/>
      <c r="D146" s="135"/>
      <c r="E146" s="135"/>
      <c r="F146" s="235"/>
      <c r="G146" s="235"/>
      <c r="H146" s="235"/>
      <c r="I146" s="179"/>
      <c r="J146" s="137"/>
      <c r="K146" s="137"/>
      <c r="L146" s="137"/>
      <c r="M146" s="300"/>
      <c r="N146" s="196"/>
    </row>
    <row r="147" spans="1:14" ht="15" customHeight="1" x14ac:dyDescent="0.2">
      <c r="A147" s="132"/>
      <c r="B147" s="292"/>
      <c r="C147" s="135"/>
      <c r="D147" s="135"/>
      <c r="E147" s="135"/>
      <c r="F147" s="235"/>
      <c r="G147" s="235"/>
      <c r="H147" s="235"/>
      <c r="I147" s="179"/>
      <c r="J147" s="137"/>
      <c r="K147" s="137"/>
      <c r="L147" s="137"/>
      <c r="M147" s="300"/>
      <c r="N147" s="196"/>
    </row>
    <row r="148" spans="1:14" ht="15" customHeight="1" x14ac:dyDescent="0.2">
      <c r="A148" s="132"/>
      <c r="B148" s="292"/>
      <c r="C148" s="135"/>
      <c r="D148" s="135"/>
      <c r="E148" s="135"/>
      <c r="F148" s="235"/>
      <c r="G148" s="235"/>
      <c r="H148" s="235"/>
      <c r="I148" s="179"/>
      <c r="J148" s="137"/>
      <c r="K148" s="137"/>
      <c r="L148" s="137"/>
      <c r="M148" s="300"/>
      <c r="N148" s="196"/>
    </row>
    <row r="149" spans="1:14" ht="15" customHeight="1" x14ac:dyDescent="0.2">
      <c r="A149" s="132"/>
      <c r="B149" s="292"/>
      <c r="C149" s="135"/>
      <c r="D149" s="135"/>
      <c r="E149" s="135"/>
      <c r="F149" s="235"/>
      <c r="G149" s="235"/>
      <c r="H149" s="235"/>
      <c r="I149" s="179"/>
      <c r="J149" s="137"/>
      <c r="K149" s="137"/>
      <c r="L149" s="137"/>
      <c r="M149" s="300"/>
      <c r="N149" s="196"/>
    </row>
    <row r="150" spans="1:14" ht="15" customHeight="1" x14ac:dyDescent="0.2">
      <c r="A150" s="132"/>
      <c r="B150" s="292"/>
      <c r="C150" s="135"/>
      <c r="D150" s="135"/>
      <c r="E150" s="135"/>
      <c r="F150" s="235"/>
      <c r="G150" s="235"/>
      <c r="H150" s="235"/>
      <c r="I150" s="179"/>
      <c r="J150" s="137"/>
      <c r="K150" s="137"/>
      <c r="L150" s="137"/>
      <c r="M150" s="300"/>
      <c r="N150" s="196"/>
    </row>
    <row r="151" spans="1:14" ht="15" customHeight="1" x14ac:dyDescent="0.2">
      <c r="A151" s="132"/>
      <c r="B151" s="292"/>
      <c r="C151" s="135"/>
      <c r="D151" s="135"/>
      <c r="E151" s="135"/>
      <c r="F151" s="235"/>
      <c r="G151" s="235"/>
      <c r="H151" s="235"/>
      <c r="I151" s="179"/>
      <c r="J151" s="137"/>
      <c r="K151" s="137"/>
      <c r="L151" s="137"/>
      <c r="M151" s="300"/>
      <c r="N151" s="196"/>
    </row>
    <row r="152" spans="1:14" ht="15" customHeight="1" x14ac:dyDescent="0.2">
      <c r="A152" s="132"/>
      <c r="B152" s="292"/>
      <c r="C152" s="135"/>
      <c r="D152" s="135"/>
      <c r="E152" s="135"/>
      <c r="F152" s="235"/>
      <c r="G152" s="235"/>
      <c r="H152" s="235"/>
      <c r="I152" s="179"/>
      <c r="J152" s="137"/>
      <c r="K152" s="137"/>
      <c r="L152" s="137"/>
      <c r="M152" s="300"/>
      <c r="N152" s="196"/>
    </row>
    <row r="153" spans="1:14" ht="15" customHeight="1" x14ac:dyDescent="0.2">
      <c r="A153" s="132"/>
      <c r="B153" s="292"/>
      <c r="C153" s="135"/>
      <c r="D153" s="135"/>
      <c r="E153" s="135"/>
      <c r="F153" s="235"/>
      <c r="G153" s="235"/>
      <c r="H153" s="235"/>
      <c r="I153" s="179"/>
      <c r="J153" s="137"/>
      <c r="K153" s="137"/>
      <c r="L153" s="137"/>
      <c r="M153" s="300"/>
      <c r="N153" s="196"/>
    </row>
    <row r="154" spans="1:14" ht="15" customHeight="1" x14ac:dyDescent="0.2">
      <c r="A154" s="132"/>
      <c r="B154" s="292"/>
      <c r="C154" s="135"/>
      <c r="D154" s="135"/>
      <c r="E154" s="135"/>
      <c r="F154" s="235"/>
      <c r="G154" s="235"/>
      <c r="H154" s="235"/>
      <c r="I154" s="179"/>
      <c r="J154" s="137"/>
      <c r="K154" s="137"/>
      <c r="L154" s="137"/>
      <c r="M154" s="300"/>
      <c r="N154" s="196"/>
    </row>
    <row r="155" spans="1:14" ht="15" customHeight="1" x14ac:dyDescent="0.2">
      <c r="A155" s="132"/>
      <c r="B155" s="292"/>
      <c r="C155" s="135"/>
      <c r="D155" s="135"/>
      <c r="E155" s="135"/>
      <c r="F155" s="235"/>
      <c r="G155" s="235"/>
      <c r="H155" s="235"/>
      <c r="I155" s="179"/>
      <c r="J155" s="137"/>
      <c r="K155" s="137"/>
      <c r="L155" s="137"/>
      <c r="M155" s="300"/>
      <c r="N155" s="196"/>
    </row>
    <row r="156" spans="1:14" ht="15" customHeight="1" x14ac:dyDescent="0.2">
      <c r="A156" s="132"/>
      <c r="B156" s="292"/>
      <c r="C156" s="135"/>
      <c r="D156" s="135"/>
      <c r="E156" s="135"/>
      <c r="F156" s="235"/>
      <c r="G156" s="235"/>
      <c r="H156" s="235"/>
      <c r="I156" s="179"/>
      <c r="J156" s="137"/>
      <c r="K156" s="137"/>
      <c r="L156" s="137"/>
      <c r="M156" s="300"/>
      <c r="N156" s="196"/>
    </row>
    <row r="157" spans="1:14" ht="15" customHeight="1" x14ac:dyDescent="0.2">
      <c r="A157" s="132"/>
      <c r="B157" s="292"/>
      <c r="C157" s="135"/>
      <c r="D157" s="135"/>
      <c r="E157" s="135"/>
      <c r="F157" s="235"/>
      <c r="G157" s="235"/>
      <c r="H157" s="235"/>
      <c r="I157" s="179"/>
      <c r="J157" s="137"/>
      <c r="K157" s="137"/>
      <c r="L157" s="137"/>
      <c r="M157" s="300"/>
      <c r="N157" s="196"/>
    </row>
    <row r="158" spans="1:14" ht="15" customHeight="1" x14ac:dyDescent="0.2">
      <c r="A158" s="132"/>
      <c r="B158" s="292"/>
      <c r="C158" s="135"/>
      <c r="D158" s="135"/>
      <c r="E158" s="135"/>
      <c r="F158" s="235"/>
      <c r="G158" s="235"/>
      <c r="H158" s="235"/>
      <c r="I158" s="179"/>
      <c r="J158" s="137"/>
      <c r="K158" s="137"/>
      <c r="L158" s="137"/>
      <c r="M158" s="300"/>
      <c r="N158" s="196"/>
    </row>
    <row r="159" spans="1:14" ht="15" customHeight="1" x14ac:dyDescent="0.2">
      <c r="A159" s="132"/>
      <c r="B159" s="292"/>
      <c r="C159" s="135"/>
      <c r="D159" s="135"/>
      <c r="E159" s="135"/>
      <c r="F159" s="235"/>
      <c r="G159" s="235"/>
      <c r="H159" s="235"/>
      <c r="I159" s="179"/>
      <c r="J159" s="137"/>
      <c r="K159" s="137"/>
      <c r="L159" s="137"/>
      <c r="M159" s="300"/>
      <c r="N159" s="196"/>
    </row>
    <row r="160" spans="1:14" ht="15" customHeight="1" x14ac:dyDescent="0.2">
      <c r="A160" s="132"/>
      <c r="B160" s="292"/>
      <c r="C160" s="135"/>
      <c r="D160" s="135"/>
      <c r="E160" s="135"/>
      <c r="F160" s="235"/>
      <c r="G160" s="235"/>
      <c r="H160" s="235"/>
      <c r="I160" s="179"/>
      <c r="J160" s="137"/>
      <c r="K160" s="137"/>
      <c r="L160" s="137"/>
      <c r="M160" s="300"/>
      <c r="N160" s="196"/>
    </row>
    <row r="161" spans="1:14" ht="15" customHeight="1" x14ac:dyDescent="0.2">
      <c r="A161" s="132"/>
      <c r="B161" s="292"/>
      <c r="C161" s="135"/>
      <c r="D161" s="135"/>
      <c r="E161" s="135"/>
      <c r="F161" s="235"/>
      <c r="G161" s="235"/>
      <c r="H161" s="235"/>
      <c r="I161" s="179"/>
      <c r="J161" s="137"/>
      <c r="K161" s="137"/>
      <c r="L161" s="137"/>
      <c r="M161" s="300"/>
      <c r="N161" s="196"/>
    </row>
    <row r="162" spans="1:14" ht="15" customHeight="1" x14ac:dyDescent="0.2">
      <c r="A162" s="132"/>
      <c r="B162" s="292"/>
      <c r="C162" s="135"/>
      <c r="D162" s="135"/>
      <c r="E162" s="135"/>
      <c r="F162" s="235"/>
      <c r="G162" s="235"/>
      <c r="H162" s="235"/>
      <c r="I162" s="179"/>
      <c r="J162" s="137"/>
      <c r="K162" s="137"/>
      <c r="L162" s="137"/>
      <c r="M162" s="300"/>
      <c r="N162" s="196"/>
    </row>
    <row r="163" spans="1:14" ht="15" customHeight="1" x14ac:dyDescent="0.2">
      <c r="A163" s="132"/>
      <c r="B163" s="292"/>
      <c r="C163" s="135"/>
      <c r="D163" s="135"/>
      <c r="E163" s="135"/>
      <c r="F163" s="235"/>
      <c r="G163" s="235"/>
      <c r="H163" s="235"/>
      <c r="I163" s="179"/>
      <c r="J163" s="137"/>
      <c r="K163" s="137"/>
      <c r="L163" s="137"/>
      <c r="M163" s="300"/>
      <c r="N163" s="196"/>
    </row>
    <row r="164" spans="1:14" ht="15" customHeight="1" x14ac:dyDescent="0.2">
      <c r="A164" s="132"/>
      <c r="B164" s="292"/>
      <c r="C164" s="135"/>
      <c r="D164" s="135"/>
      <c r="E164" s="135"/>
      <c r="F164" s="235"/>
      <c r="G164" s="235"/>
      <c r="H164" s="235"/>
      <c r="I164" s="179"/>
      <c r="J164" s="137"/>
      <c r="K164" s="137"/>
      <c r="L164" s="137"/>
      <c r="M164" s="300"/>
      <c r="N164" s="196"/>
    </row>
    <row r="165" spans="1:14" ht="15" customHeight="1" x14ac:dyDescent="0.2">
      <c r="A165" s="132"/>
      <c r="B165" s="292"/>
      <c r="C165" s="135"/>
      <c r="D165" s="135"/>
      <c r="E165" s="135"/>
      <c r="F165" s="235"/>
      <c r="G165" s="235"/>
      <c r="H165" s="235"/>
      <c r="I165" s="179"/>
      <c r="J165" s="137"/>
      <c r="K165" s="137"/>
      <c r="L165" s="137"/>
      <c r="M165" s="300"/>
      <c r="N165" s="196"/>
    </row>
    <row r="166" spans="1:14" ht="15" customHeight="1" x14ac:dyDescent="0.2">
      <c r="A166" s="132"/>
      <c r="B166" s="292"/>
      <c r="C166" s="135"/>
      <c r="D166" s="135"/>
      <c r="E166" s="135"/>
      <c r="F166" s="235"/>
      <c r="G166" s="235"/>
      <c r="H166" s="235"/>
      <c r="I166" s="179"/>
      <c r="J166" s="137"/>
      <c r="K166" s="137"/>
      <c r="L166" s="137"/>
      <c r="M166" s="300"/>
      <c r="N166" s="196"/>
    </row>
    <row r="167" spans="1:14" ht="15" customHeight="1" x14ac:dyDescent="0.2">
      <c r="A167" s="132"/>
      <c r="B167" s="292"/>
      <c r="C167" s="135"/>
      <c r="D167" s="135"/>
      <c r="E167" s="135"/>
      <c r="F167" s="235"/>
      <c r="G167" s="235"/>
      <c r="H167" s="235"/>
      <c r="I167" s="179"/>
      <c r="J167" s="137"/>
      <c r="K167" s="137"/>
      <c r="L167" s="137"/>
      <c r="M167" s="300"/>
      <c r="N167" s="196"/>
    </row>
    <row r="168" spans="1:14" ht="15" customHeight="1" x14ac:dyDescent="0.2">
      <c r="A168" s="132"/>
      <c r="B168" s="292"/>
      <c r="C168" s="135"/>
      <c r="D168" s="135"/>
      <c r="E168" s="135"/>
      <c r="F168" s="235"/>
      <c r="G168" s="235"/>
      <c r="H168" s="235"/>
      <c r="I168" s="179"/>
      <c r="J168" s="137"/>
      <c r="K168" s="137"/>
      <c r="L168" s="137"/>
      <c r="M168" s="300"/>
      <c r="N168" s="196"/>
    </row>
    <row r="169" spans="1:14" ht="15" customHeight="1" x14ac:dyDescent="0.2">
      <c r="A169" s="132"/>
      <c r="B169" s="292"/>
      <c r="C169" s="135"/>
      <c r="D169" s="135"/>
      <c r="E169" s="135"/>
      <c r="F169" s="235"/>
      <c r="G169" s="235"/>
      <c r="H169" s="235"/>
      <c r="I169" s="179"/>
      <c r="J169" s="137"/>
      <c r="K169" s="137"/>
      <c r="L169" s="137"/>
      <c r="M169" s="300"/>
      <c r="N169" s="196"/>
    </row>
    <row r="170" spans="1:14" ht="15" customHeight="1" x14ac:dyDescent="0.2">
      <c r="A170" s="132"/>
      <c r="B170" s="292"/>
      <c r="C170" s="135"/>
      <c r="D170" s="135"/>
      <c r="E170" s="135"/>
      <c r="F170" s="235"/>
      <c r="G170" s="235"/>
      <c r="H170" s="235"/>
      <c r="I170" s="179"/>
      <c r="J170" s="137"/>
      <c r="K170" s="137"/>
      <c r="L170" s="137"/>
      <c r="M170" s="300"/>
      <c r="N170" s="196"/>
    </row>
    <row r="171" spans="1:14" ht="15" customHeight="1" x14ac:dyDescent="0.2">
      <c r="A171" s="132"/>
      <c r="B171" s="292"/>
      <c r="C171" s="135"/>
      <c r="D171" s="135"/>
      <c r="E171" s="135"/>
      <c r="F171" s="235"/>
      <c r="G171" s="235"/>
      <c r="H171" s="235"/>
      <c r="I171" s="179"/>
      <c r="J171" s="137"/>
      <c r="K171" s="137"/>
      <c r="L171" s="137"/>
      <c r="M171" s="300"/>
      <c r="N171" s="196"/>
    </row>
    <row r="172" spans="1:14" ht="15" customHeight="1" x14ac:dyDescent="0.2">
      <c r="A172" s="132"/>
      <c r="B172" s="292"/>
      <c r="C172" s="135"/>
      <c r="D172" s="135"/>
      <c r="E172" s="135"/>
      <c r="F172" s="235"/>
      <c r="G172" s="235"/>
      <c r="H172" s="235"/>
      <c r="I172" s="179"/>
      <c r="J172" s="137"/>
      <c r="K172" s="137"/>
      <c r="L172" s="137"/>
      <c r="M172" s="300"/>
      <c r="N172" s="196"/>
    </row>
    <row r="173" spans="1:14" ht="15" customHeight="1" x14ac:dyDescent="0.2">
      <c r="A173" s="132"/>
      <c r="B173" s="292"/>
      <c r="C173" s="135"/>
      <c r="D173" s="135"/>
      <c r="E173" s="135"/>
      <c r="F173" s="235"/>
      <c r="G173" s="235"/>
      <c r="H173" s="235"/>
      <c r="I173" s="179"/>
      <c r="J173" s="137"/>
      <c r="K173" s="137"/>
      <c r="L173" s="137"/>
      <c r="M173" s="300"/>
      <c r="N173" s="196"/>
    </row>
    <row r="174" spans="1:14" ht="15" customHeight="1" x14ac:dyDescent="0.2">
      <c r="A174" s="132"/>
      <c r="B174" s="292"/>
      <c r="C174" s="135"/>
      <c r="D174" s="135"/>
      <c r="E174" s="135"/>
      <c r="F174" s="235"/>
      <c r="G174" s="235"/>
      <c r="H174" s="235"/>
      <c r="I174" s="179"/>
      <c r="J174" s="137"/>
      <c r="K174" s="137"/>
      <c r="L174" s="137"/>
      <c r="M174" s="300"/>
      <c r="N174" s="196"/>
    </row>
    <row r="175" spans="1:14" ht="15" customHeight="1" x14ac:dyDescent="0.2">
      <c r="A175" s="132"/>
      <c r="B175" s="292"/>
      <c r="C175" s="135"/>
      <c r="D175" s="135"/>
      <c r="E175" s="135"/>
      <c r="F175" s="235"/>
      <c r="G175" s="235"/>
      <c r="H175" s="235"/>
      <c r="I175" s="179"/>
      <c r="J175" s="137"/>
      <c r="K175" s="137"/>
      <c r="L175" s="137"/>
      <c r="M175" s="300"/>
      <c r="N175" s="196"/>
    </row>
    <row r="176" spans="1:14" ht="15" customHeight="1" x14ac:dyDescent="0.2">
      <c r="A176" s="132"/>
      <c r="B176" s="292"/>
      <c r="C176" s="135"/>
      <c r="D176" s="135"/>
      <c r="E176" s="135"/>
      <c r="F176" s="235"/>
      <c r="G176" s="235"/>
      <c r="H176" s="235"/>
      <c r="I176" s="179"/>
      <c r="J176" s="137"/>
      <c r="K176" s="137"/>
      <c r="L176" s="137"/>
      <c r="M176" s="300"/>
      <c r="N176" s="196"/>
    </row>
    <row r="177" spans="1:14" ht="15" customHeight="1" x14ac:dyDescent="0.2">
      <c r="A177" s="132"/>
      <c r="B177" s="292"/>
      <c r="C177" s="135"/>
      <c r="D177" s="135"/>
      <c r="E177" s="135"/>
      <c r="F177" s="235"/>
      <c r="G177" s="235"/>
      <c r="H177" s="235"/>
      <c r="I177" s="179"/>
      <c r="J177" s="137"/>
      <c r="K177" s="137"/>
      <c r="L177" s="137"/>
      <c r="M177" s="300"/>
      <c r="N177" s="196"/>
    </row>
    <row r="178" spans="1:14" ht="15" customHeight="1" x14ac:dyDescent="0.2">
      <c r="A178" s="132"/>
      <c r="B178" s="292"/>
      <c r="C178" s="135"/>
      <c r="D178" s="135"/>
      <c r="E178" s="135"/>
      <c r="F178" s="235"/>
      <c r="G178" s="235"/>
      <c r="H178" s="235"/>
      <c r="I178" s="179"/>
      <c r="J178" s="137"/>
      <c r="K178" s="137"/>
      <c r="L178" s="137"/>
      <c r="M178" s="300"/>
      <c r="N178" s="196"/>
    </row>
    <row r="179" spans="1:14" ht="15" customHeight="1" x14ac:dyDescent="0.2">
      <c r="A179" s="132"/>
      <c r="B179" s="292"/>
      <c r="C179" s="135"/>
      <c r="D179" s="135"/>
      <c r="E179" s="135"/>
      <c r="F179" s="235"/>
      <c r="G179" s="235"/>
      <c r="H179" s="235"/>
      <c r="I179" s="179"/>
      <c r="J179" s="137"/>
      <c r="K179" s="137"/>
      <c r="L179" s="137"/>
      <c r="M179" s="300"/>
      <c r="N179" s="196"/>
    </row>
    <row r="180" spans="1:14" ht="15" customHeight="1" x14ac:dyDescent="0.2">
      <c r="A180" s="132"/>
      <c r="B180" s="292"/>
      <c r="C180" s="135"/>
      <c r="D180" s="135"/>
      <c r="E180" s="135"/>
      <c r="F180" s="235"/>
      <c r="G180" s="235"/>
      <c r="H180" s="235"/>
      <c r="I180" s="179"/>
      <c r="J180" s="137"/>
      <c r="K180" s="137"/>
      <c r="L180" s="137"/>
      <c r="M180" s="300"/>
      <c r="N180" s="196"/>
    </row>
    <row r="181" spans="1:14" ht="15" customHeight="1" x14ac:dyDescent="0.2">
      <c r="A181" s="132"/>
      <c r="B181" s="292"/>
      <c r="C181" s="135"/>
      <c r="D181" s="135"/>
      <c r="E181" s="135"/>
      <c r="F181" s="235"/>
      <c r="G181" s="235"/>
      <c r="H181" s="235"/>
      <c r="I181" s="179"/>
      <c r="J181" s="137"/>
      <c r="K181" s="137"/>
      <c r="L181" s="137"/>
      <c r="M181" s="300"/>
      <c r="N181" s="196"/>
    </row>
    <row r="182" spans="1:14" ht="15" customHeight="1" x14ac:dyDescent="0.2">
      <c r="A182" s="132"/>
      <c r="B182" s="292"/>
      <c r="C182" s="135"/>
      <c r="D182" s="135"/>
      <c r="E182" s="135"/>
      <c r="F182" s="235"/>
      <c r="G182" s="235"/>
      <c r="H182" s="235"/>
      <c r="I182" s="179"/>
      <c r="J182" s="137"/>
      <c r="K182" s="137"/>
      <c r="L182" s="137"/>
      <c r="M182" s="300"/>
      <c r="N182" s="196"/>
    </row>
    <row r="183" spans="1:14" ht="15" customHeight="1" x14ac:dyDescent="0.2">
      <c r="A183" s="132"/>
      <c r="B183" s="292"/>
      <c r="C183" s="135"/>
      <c r="D183" s="135"/>
      <c r="E183" s="135"/>
      <c r="F183" s="235"/>
      <c r="G183" s="235"/>
      <c r="H183" s="235"/>
      <c r="I183" s="179"/>
      <c r="J183" s="137"/>
      <c r="K183" s="137"/>
      <c r="L183" s="137"/>
      <c r="M183" s="300"/>
      <c r="N183" s="196"/>
    </row>
    <row r="184" spans="1:14" ht="15" customHeight="1" x14ac:dyDescent="0.2">
      <c r="A184" s="132"/>
      <c r="B184" s="292"/>
      <c r="C184" s="135"/>
      <c r="D184" s="135"/>
      <c r="E184" s="135"/>
      <c r="F184" s="235"/>
      <c r="G184" s="235"/>
      <c r="H184" s="235"/>
      <c r="I184" s="179"/>
      <c r="J184" s="137"/>
      <c r="K184" s="137"/>
      <c r="L184" s="137"/>
      <c r="M184" s="300"/>
      <c r="N184" s="196"/>
    </row>
    <row r="185" spans="1:14" ht="15" customHeight="1" x14ac:dyDescent="0.2">
      <c r="A185" s="132"/>
      <c r="B185" s="292"/>
      <c r="C185" s="135"/>
      <c r="D185" s="135"/>
      <c r="E185" s="135"/>
      <c r="F185" s="235"/>
      <c r="G185" s="235"/>
      <c r="H185" s="235"/>
      <c r="I185" s="179"/>
      <c r="J185" s="137"/>
      <c r="K185" s="137"/>
      <c r="L185" s="137"/>
      <c r="M185" s="300"/>
      <c r="N185" s="196"/>
    </row>
    <row r="186" spans="1:14" ht="15" customHeight="1" x14ac:dyDescent="0.2">
      <c r="A186" s="132"/>
      <c r="B186" s="292"/>
      <c r="C186" s="135"/>
      <c r="D186" s="135"/>
      <c r="E186" s="135"/>
      <c r="F186" s="235"/>
      <c r="G186" s="235"/>
      <c r="H186" s="235"/>
      <c r="I186" s="179"/>
      <c r="J186" s="137"/>
      <c r="K186" s="137"/>
      <c r="L186" s="137"/>
      <c r="M186" s="300"/>
      <c r="N186" s="196"/>
    </row>
    <row r="187" spans="1:14" ht="15" customHeight="1" x14ac:dyDescent="0.2">
      <c r="A187" s="132"/>
      <c r="B187" s="292"/>
      <c r="C187" s="135"/>
      <c r="D187" s="135"/>
      <c r="E187" s="135"/>
      <c r="F187" s="235"/>
      <c r="G187" s="235"/>
      <c r="H187" s="235"/>
      <c r="I187" s="179"/>
      <c r="J187" s="137"/>
      <c r="K187" s="137"/>
      <c r="L187" s="137"/>
      <c r="M187" s="300"/>
      <c r="N187" s="196"/>
    </row>
    <row r="188" spans="1:14" ht="15" customHeight="1" x14ac:dyDescent="0.2">
      <c r="A188" s="132"/>
      <c r="B188" s="292"/>
      <c r="C188" s="135"/>
      <c r="D188" s="135"/>
      <c r="E188" s="135"/>
      <c r="F188" s="235"/>
      <c r="G188" s="235"/>
      <c r="H188" s="235"/>
      <c r="I188" s="179"/>
      <c r="J188" s="137"/>
      <c r="K188" s="137"/>
      <c r="L188" s="137"/>
      <c r="M188" s="300"/>
      <c r="N188" s="196"/>
    </row>
    <row r="189" spans="1:14" ht="15" customHeight="1" x14ac:dyDescent="0.2">
      <c r="A189" s="132"/>
      <c r="B189" s="292"/>
      <c r="C189" s="135"/>
      <c r="D189" s="135"/>
      <c r="E189" s="135"/>
      <c r="F189" s="235"/>
      <c r="G189" s="235"/>
      <c r="H189" s="235"/>
      <c r="I189" s="179"/>
      <c r="J189" s="137"/>
      <c r="K189" s="137"/>
      <c r="L189" s="137"/>
      <c r="M189" s="300"/>
      <c r="N189" s="196"/>
    </row>
    <row r="190" spans="1:14" ht="15" customHeight="1" x14ac:dyDescent="0.2">
      <c r="A190" s="132"/>
      <c r="B190" s="292"/>
      <c r="C190" s="135"/>
      <c r="D190" s="135"/>
      <c r="E190" s="135"/>
      <c r="F190" s="235"/>
      <c r="G190" s="235"/>
      <c r="H190" s="235"/>
      <c r="I190" s="179"/>
      <c r="J190" s="137"/>
      <c r="K190" s="137"/>
      <c r="L190" s="137"/>
      <c r="M190" s="300"/>
      <c r="N190" s="196"/>
    </row>
  </sheetData>
  <sortState ref="B11:N33">
    <sortCondition ref="I11:I33"/>
  </sortState>
  <mergeCells count="9">
    <mergeCell ref="A7:B7"/>
    <mergeCell ref="G7:H7"/>
    <mergeCell ref="B10:D10"/>
    <mergeCell ref="B38:D38"/>
    <mergeCell ref="A1:M1"/>
    <mergeCell ref="A2:M2"/>
    <mergeCell ref="A3:M3"/>
    <mergeCell ref="A4:M4"/>
    <mergeCell ref="A6:M6"/>
  </mergeCells>
  <pageMargins left="0.39370078740157483" right="0.39370078740157483" top="0.47244094488188981" bottom="0.19685039370078741" header="0.31496062992125984" footer="0.51181102362204722"/>
  <pageSetup paperSize="9" scale="88" fitToHeight="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L55"/>
  <sheetViews>
    <sheetView view="pageBreakPreview" zoomScaleNormal="100" zoomScaleSheetLayoutView="100" workbookViewId="0">
      <selection activeCell="F45" sqref="F45:F52"/>
    </sheetView>
  </sheetViews>
  <sheetFormatPr defaultRowHeight="12.75" x14ac:dyDescent="0.2"/>
  <cols>
    <col min="1" max="1" width="4" style="6" customWidth="1"/>
    <col min="2" max="2" width="24.7109375" style="6" bestFit="1" customWidth="1"/>
    <col min="3" max="3" width="13.5703125" style="6" customWidth="1"/>
    <col min="4" max="4" width="20.85546875" style="85" customWidth="1"/>
    <col min="5" max="5" width="20.42578125" style="6" bestFit="1" customWidth="1"/>
    <col min="6" max="6" width="10.42578125" style="6" customWidth="1"/>
    <col min="7" max="7" width="10.28515625" style="6" customWidth="1"/>
    <col min="8" max="8" width="13.85546875" style="162" customWidth="1"/>
    <col min="9" max="9" width="10.42578125" style="6" hidden="1" customWidth="1"/>
    <col min="10" max="10" width="8" style="6" customWidth="1"/>
    <col min="11" max="16384" width="9.140625" style="6"/>
  </cols>
  <sheetData>
    <row r="1" spans="1:12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244"/>
    </row>
    <row r="2" spans="1:12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244"/>
    </row>
    <row r="3" spans="1:12" ht="27.7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197"/>
      <c r="J3" s="197"/>
      <c r="K3" s="244"/>
    </row>
    <row r="4" spans="1:12" x14ac:dyDescent="0.2">
      <c r="A4" s="437"/>
      <c r="B4" s="437"/>
      <c r="C4" s="4"/>
      <c r="D4" s="154"/>
      <c r="E4" s="155"/>
      <c r="I4" s="7"/>
      <c r="J4" s="4"/>
    </row>
    <row r="5" spans="1:12" ht="18" x14ac:dyDescent="0.25">
      <c r="A5" s="437" t="s">
        <v>100</v>
      </c>
      <c r="B5" s="437"/>
      <c r="C5" s="4"/>
      <c r="D5" s="156" t="s">
        <v>353</v>
      </c>
      <c r="E5" s="155"/>
      <c r="H5" s="226" t="str">
        <f>d_3</f>
        <v>5 МАЯ 2017г.</v>
      </c>
    </row>
    <row r="6" spans="1:12" ht="14.25" customHeight="1" x14ac:dyDescent="0.25">
      <c r="A6" s="22"/>
      <c r="C6" s="4"/>
      <c r="E6" s="156"/>
      <c r="G6" s="10"/>
      <c r="H6" s="227" t="str">
        <f>d_5</f>
        <v>г. Казань, Футбольно-легкоатлетический манеж</v>
      </c>
    </row>
    <row r="7" spans="1:12" ht="18" x14ac:dyDescent="0.2">
      <c r="A7" s="27" t="s">
        <v>38</v>
      </c>
      <c r="B7" s="27" t="s">
        <v>39</v>
      </c>
      <c r="C7" s="27" t="s">
        <v>37</v>
      </c>
      <c r="D7" s="157" t="s">
        <v>104</v>
      </c>
      <c r="E7" s="157" t="s">
        <v>105</v>
      </c>
      <c r="F7" s="27" t="s">
        <v>16</v>
      </c>
      <c r="G7" s="27" t="s">
        <v>59</v>
      </c>
      <c r="H7" s="163" t="s">
        <v>10</v>
      </c>
      <c r="I7" s="27" t="s">
        <v>28</v>
      </c>
      <c r="J7" s="27" t="s">
        <v>41</v>
      </c>
    </row>
    <row r="8" spans="1:12" ht="21" customHeight="1" x14ac:dyDescent="0.25">
      <c r="A8" s="49"/>
      <c r="B8" s="80" t="s">
        <v>24</v>
      </c>
      <c r="C8" s="49"/>
      <c r="D8" s="82"/>
      <c r="E8" s="49"/>
      <c r="F8" s="49"/>
      <c r="G8" s="49"/>
      <c r="H8" s="164"/>
      <c r="I8" s="47"/>
      <c r="J8" s="164"/>
    </row>
    <row r="9" spans="1:12" ht="21" customHeight="1" x14ac:dyDescent="0.2">
      <c r="A9" s="79"/>
      <c r="B9" s="438" t="str">
        <f>Name_8</f>
        <v>МУЖЧИНЫ 2001г.р. и старше</v>
      </c>
      <c r="C9" s="438"/>
      <c r="D9" s="81"/>
      <c r="E9" s="79"/>
      <c r="F9" s="79"/>
      <c r="G9" s="79"/>
      <c r="H9" s="228"/>
      <c r="I9" s="228"/>
      <c r="J9" s="228"/>
    </row>
    <row r="10" spans="1:12" ht="18" customHeight="1" x14ac:dyDescent="0.2">
      <c r="A10" s="47" t="s">
        <v>17</v>
      </c>
      <c r="B10" s="293" t="e">
        <f>VLOOKUP($F10,УЧАСТНИКИ!$A$1:$K$705,3,FALSE)</f>
        <v>#N/A</v>
      </c>
      <c r="C10" s="108" t="e">
        <f>VLOOKUP($F10,УЧАСТНИКИ!$A$1:$K$705,4,FALSE)</f>
        <v>#N/A</v>
      </c>
      <c r="D10" s="87" t="e">
        <f>VLOOKUP($F10,УЧАСТНИКИ!$A$1:$K$705,5,FALSE)</f>
        <v>#N/A</v>
      </c>
      <c r="E10" s="87" t="e">
        <f>VLOOKUP($F10,УЧАСТНИКИ!$A$1:$K$705,11,FALSE)</f>
        <v>#N/A</v>
      </c>
      <c r="F10" s="192">
        <v>2106</v>
      </c>
      <c r="G10" s="199"/>
      <c r="H10" s="229"/>
      <c r="I10" s="47"/>
      <c r="J10" s="108" t="e">
        <f>VLOOKUP($F10,УЧАСТНИКИ!$A$2:$K$232,9,FALSE)</f>
        <v>#N/A</v>
      </c>
      <c r="L10" s="2"/>
    </row>
    <row r="11" spans="1:12" ht="18" customHeight="1" x14ac:dyDescent="0.2">
      <c r="A11" s="47" t="s">
        <v>18</v>
      </c>
      <c r="B11" s="293" t="str">
        <f>VLOOKUP($F11,УЧАСТНИКИ!$A$1:$K$705,3,FALSE)</f>
        <v>ИВАНОВ ВЛАДИСЛАВ</v>
      </c>
      <c r="C11" s="108">
        <f>VLOOKUP($F11,УЧАСТНИКИ!$A$1:$K$705,4,FALSE)</f>
        <v>1998</v>
      </c>
      <c r="D11" s="87" t="str">
        <f>VLOOKUP($F11,УЧАСТНИКИ!$A$1:$K$705,5,FALSE)</f>
        <v>КАЗАНЬ</v>
      </c>
      <c r="E11" s="87" t="str">
        <f>VLOOKUP($F11,УЧАСТНИКИ!$A$1:$K$705,11,FALSE)</f>
        <v>СДЮСШОР ТАСМА</v>
      </c>
      <c r="F11" s="192">
        <v>31</v>
      </c>
      <c r="G11" s="199"/>
      <c r="H11" s="229"/>
      <c r="I11" s="47"/>
      <c r="J11" s="108" t="str">
        <f>VLOOKUP($F11,УЧАСТНИКИ!$A$2:$K$232,9,FALSE)</f>
        <v>Л</v>
      </c>
    </row>
    <row r="12" spans="1:12" ht="18" customHeight="1" x14ac:dyDescent="0.2">
      <c r="A12" s="47" t="s">
        <v>19</v>
      </c>
      <c r="B12" s="293" t="e">
        <f>VLOOKUP($F12,УЧАСТНИКИ!$A$1:$K$705,3,FALSE)</f>
        <v>#N/A</v>
      </c>
      <c r="C12" s="108" t="e">
        <f>VLOOKUP($F12,УЧАСТНИКИ!$A$1:$K$705,4,FALSE)</f>
        <v>#N/A</v>
      </c>
      <c r="D12" s="87" t="e">
        <f>VLOOKUP($F12,УЧАСТНИКИ!$A$1:$K$705,5,FALSE)</f>
        <v>#N/A</v>
      </c>
      <c r="E12" s="87" t="e">
        <f>VLOOKUP($F12,УЧАСТНИКИ!$A$1:$K$705,11,FALSE)</f>
        <v>#N/A</v>
      </c>
      <c r="F12" s="192">
        <v>2316</v>
      </c>
      <c r="G12" s="199"/>
      <c r="H12" s="229"/>
      <c r="I12" s="47"/>
      <c r="J12" s="108" t="e">
        <f>VLOOKUP($F12,УЧАСТНИКИ!$A$2:$K$232,9,FALSE)</f>
        <v>#N/A</v>
      </c>
    </row>
    <row r="13" spans="1:12" ht="18" customHeight="1" x14ac:dyDescent="0.2">
      <c r="A13" s="47" t="s">
        <v>20</v>
      </c>
      <c r="B13" s="293" t="e">
        <f>VLOOKUP($F13,УЧАСТНИКИ!$A$1:$K$705,3,FALSE)</f>
        <v>#N/A</v>
      </c>
      <c r="C13" s="108" t="e">
        <f>VLOOKUP($F13,УЧАСТНИКИ!$A$1:$K$705,4,FALSE)</f>
        <v>#N/A</v>
      </c>
      <c r="D13" s="87" t="e">
        <f>VLOOKUP($F13,УЧАСТНИКИ!$A$1:$K$705,5,FALSE)</f>
        <v>#N/A</v>
      </c>
      <c r="E13" s="87" t="e">
        <f>VLOOKUP($F13,УЧАСТНИКИ!$A$1:$K$705,11,FALSE)</f>
        <v>#N/A</v>
      </c>
      <c r="F13" s="192">
        <v>2302</v>
      </c>
      <c r="G13" s="199"/>
      <c r="H13" s="229"/>
      <c r="I13" s="47"/>
      <c r="J13" s="108" t="e">
        <f>VLOOKUP($F13,УЧАСТНИКИ!$A$2:$K$232,9,FALSE)</f>
        <v>#N/A</v>
      </c>
    </row>
    <row r="14" spans="1:12" ht="18" customHeight="1" x14ac:dyDescent="0.2">
      <c r="A14" s="47" t="s">
        <v>21</v>
      </c>
      <c r="B14" s="293" t="e">
        <f>VLOOKUP($F14,УЧАСТНИКИ!$A$1:$K$705,3,FALSE)</f>
        <v>#N/A</v>
      </c>
      <c r="C14" s="108" t="e">
        <f>VLOOKUP($F14,УЧАСТНИКИ!$A$1:$K$705,4,FALSE)</f>
        <v>#N/A</v>
      </c>
      <c r="D14" s="87" t="e">
        <f>VLOOKUP($F14,УЧАСТНИКИ!$A$1:$K$705,5,FALSE)</f>
        <v>#N/A</v>
      </c>
      <c r="E14" s="87" t="e">
        <f>VLOOKUP($F14,УЧАСТНИКИ!$A$1:$K$705,11,FALSE)</f>
        <v>#N/A</v>
      </c>
      <c r="F14" s="192">
        <v>2344</v>
      </c>
      <c r="G14" s="199"/>
      <c r="H14" s="229"/>
      <c r="I14" s="47"/>
      <c r="J14" s="108" t="e">
        <f>VLOOKUP($F14,УЧАСТНИКИ!$A$2:$K$232,9,FALSE)</f>
        <v>#N/A</v>
      </c>
    </row>
    <row r="15" spans="1:12" ht="18" customHeight="1" x14ac:dyDescent="0.2">
      <c r="A15" s="47" t="s">
        <v>22</v>
      </c>
      <c r="B15" s="293" t="e">
        <f>VLOOKUP($F15,УЧАСТНИКИ!$A$1:$K$705,3,FALSE)</f>
        <v>#N/A</v>
      </c>
      <c r="C15" s="108" t="e">
        <f>VLOOKUP($F15,УЧАСТНИКИ!$A$1:$K$705,4,FALSE)</f>
        <v>#N/A</v>
      </c>
      <c r="D15" s="87" t="e">
        <f>VLOOKUP($F15,УЧАСТНИКИ!$A$1:$K$705,5,FALSE)</f>
        <v>#N/A</v>
      </c>
      <c r="E15" s="87" t="e">
        <f>VLOOKUP($F15,УЧАСТНИКИ!$A$1:$K$705,11,FALSE)</f>
        <v>#N/A</v>
      </c>
      <c r="F15" s="192">
        <v>2343</v>
      </c>
      <c r="G15" s="199"/>
      <c r="H15" s="229"/>
      <c r="I15" s="47"/>
      <c r="J15" s="108" t="e">
        <f>VLOOKUP($F15,УЧАСТНИКИ!$A$2:$K$232,9,FALSE)</f>
        <v>#N/A</v>
      </c>
    </row>
    <row r="16" spans="1:12" ht="18" customHeight="1" x14ac:dyDescent="0.2">
      <c r="A16" s="47" t="s">
        <v>23</v>
      </c>
      <c r="B16" s="293" t="e">
        <f>VLOOKUP($F16,УЧАСТНИКИ!$A$1:$K$705,3,FALSE)</f>
        <v>#N/A</v>
      </c>
      <c r="C16" s="108" t="e">
        <f>VLOOKUP($F16,УЧАСТНИКИ!$A$1:$K$705,4,FALSE)</f>
        <v>#N/A</v>
      </c>
      <c r="D16" s="87" t="e">
        <f>VLOOKUP($F16,УЧАСТНИКИ!$A$1:$K$705,5,FALSE)</f>
        <v>#N/A</v>
      </c>
      <c r="E16" s="87" t="e">
        <f>VLOOKUP($F16,УЧАСТНИКИ!$A$1:$K$705,11,FALSE)</f>
        <v>#N/A</v>
      </c>
      <c r="F16" s="192">
        <v>2299</v>
      </c>
      <c r="G16" s="199"/>
      <c r="H16" s="229"/>
      <c r="I16" s="47"/>
      <c r="J16" s="108" t="e">
        <f>VLOOKUP($F16,УЧАСТНИКИ!$A$2:$K$232,9,FALSE)</f>
        <v>#N/A</v>
      </c>
      <c r="L16" s="2"/>
    </row>
    <row r="17" spans="1:12" ht="18" customHeight="1" x14ac:dyDescent="0.2">
      <c r="A17" s="47" t="s">
        <v>46</v>
      </c>
      <c r="B17" s="293" t="e">
        <f>VLOOKUP($F17,УЧАСТНИКИ!$A$1:$K$705,3,FALSE)</f>
        <v>#N/A</v>
      </c>
      <c r="C17" s="108" t="e">
        <f>VLOOKUP($F17,УЧАСТНИКИ!$A$1:$K$705,4,FALSE)</f>
        <v>#N/A</v>
      </c>
      <c r="D17" s="87" t="e">
        <f>VLOOKUP($F17,УЧАСТНИКИ!$A$1:$K$705,5,FALSE)</f>
        <v>#N/A</v>
      </c>
      <c r="E17" s="87" t="e">
        <f>VLOOKUP($F17,УЧАСТНИКИ!$A$1:$K$705,11,FALSE)</f>
        <v>#N/A</v>
      </c>
      <c r="F17" s="192">
        <v>2298</v>
      </c>
      <c r="G17" s="199"/>
      <c r="H17" s="229"/>
      <c r="I17" s="47"/>
      <c r="J17" s="108" t="e">
        <f>VLOOKUP($F17,УЧАСТНИКИ!$A$2:$K$232,9,FALSE)</f>
        <v>#N/A</v>
      </c>
    </row>
    <row r="18" spans="1:12" ht="18" customHeight="1" x14ac:dyDescent="0.2">
      <c r="A18" s="47" t="s">
        <v>50</v>
      </c>
      <c r="B18" s="293" t="e">
        <f>VLOOKUP($F18,УЧАСТНИКИ!$A$1:$K$705,3,FALSE)</f>
        <v>#N/A</v>
      </c>
      <c r="C18" s="108" t="e">
        <f>VLOOKUP($F18,УЧАСТНИКИ!$A$1:$K$705,4,FALSE)</f>
        <v>#N/A</v>
      </c>
      <c r="D18" s="87" t="e">
        <f>VLOOKUP($F18,УЧАСТНИКИ!$A$1:$K$705,5,FALSE)</f>
        <v>#N/A</v>
      </c>
      <c r="E18" s="87" t="e">
        <f>VLOOKUP($F18,УЧАСТНИКИ!$A$1:$K$705,11,FALSE)</f>
        <v>#N/A</v>
      </c>
      <c r="F18" s="192">
        <v>2492</v>
      </c>
      <c r="G18" s="199"/>
      <c r="H18" s="229"/>
      <c r="I18" s="47"/>
      <c r="J18" s="108" t="e">
        <f>VLOOKUP($F18,УЧАСТНИКИ!$A$2:$K$232,9,FALSE)</f>
        <v>#N/A</v>
      </c>
    </row>
    <row r="19" spans="1:12" ht="18" customHeight="1" x14ac:dyDescent="0.2">
      <c r="A19" s="47" t="s">
        <v>49</v>
      </c>
      <c r="B19" s="293" t="str">
        <f>VLOOKUP($F19,УЧАСТНИКИ!$A$1:$K$705,3,FALSE)</f>
        <v>ИВАНУШКИН НИКОЛАЙ</v>
      </c>
      <c r="C19" s="108" t="str">
        <f>VLOOKUP($F19,УЧАСТНИКИ!$A$1:$K$705,4,FALSE)</f>
        <v>1991ВК</v>
      </c>
      <c r="D19" s="87" t="str">
        <f>VLOOKUP($F19,УЧАСТНИКИ!$A$1:$K$705,5,FALSE)</f>
        <v>МАРИЙ-ЭЛ</v>
      </c>
      <c r="E19" s="87" t="str">
        <f>VLOOKUP($F19,УЧАСТНИКИ!$A$1:$K$705,11,FALSE)</f>
        <v>-</v>
      </c>
      <c r="F19" s="192">
        <v>98</v>
      </c>
      <c r="G19" s="199"/>
      <c r="H19" s="229"/>
      <c r="I19" s="47"/>
      <c r="J19" s="108" t="str">
        <f>VLOOKUP($F19,УЧАСТНИКИ!$A$2:$K$232,9,FALSE)</f>
        <v>-</v>
      </c>
    </row>
    <row r="20" spans="1:12" ht="18" customHeight="1" x14ac:dyDescent="0.2">
      <c r="A20" s="47" t="s">
        <v>48</v>
      </c>
      <c r="B20" s="293" t="e">
        <f>VLOOKUP($F20,УЧАСТНИКИ!$A$1:$K$705,3,FALSE)</f>
        <v>#N/A</v>
      </c>
      <c r="C20" s="108" t="e">
        <f>VLOOKUP($F20,УЧАСТНИКИ!$A$1:$K$705,4,FALSE)</f>
        <v>#N/A</v>
      </c>
      <c r="D20" s="87" t="e">
        <f>VLOOKUP($F20,УЧАСТНИКИ!$A$1:$K$705,5,FALSE)</f>
        <v>#N/A</v>
      </c>
      <c r="E20" s="87" t="e">
        <f>VLOOKUP($F20,УЧАСТНИКИ!$A$1:$K$705,11,FALSE)</f>
        <v>#N/A</v>
      </c>
      <c r="F20" s="192">
        <v>97</v>
      </c>
      <c r="G20" s="199"/>
      <c r="H20" s="229"/>
      <c r="I20" s="47"/>
      <c r="J20" s="108" t="e">
        <f>VLOOKUP($F20,УЧАСТНИКИ!$A$2:$K$232,9,FALSE)</f>
        <v>#N/A</v>
      </c>
    </row>
    <row r="21" spans="1:12" ht="18" customHeight="1" x14ac:dyDescent="0.2">
      <c r="A21" s="47" t="s">
        <v>47</v>
      </c>
      <c r="B21" s="293" t="str">
        <f>VLOOKUP($F21,УЧАСТНИКИ!$A$1:$K$705,3,FALSE)</f>
        <v>ГАФУРОВ АКМАЛЬ</v>
      </c>
      <c r="C21" s="108">
        <f>VLOOKUP($F21,УЧАСТНИКИ!$A$1:$K$705,4,FALSE)</f>
        <v>1996</v>
      </c>
      <c r="D21" s="87" t="str">
        <f>VLOOKUP($F21,УЧАСТНИКИ!$A$1:$K$705,5,FALSE)</f>
        <v>КАЗАНЬ</v>
      </c>
      <c r="E21" s="87" t="str">
        <f>VLOOKUP($F21,УЧАСТНИКИ!$A$1:$K$705,11,FALSE)</f>
        <v>ДЮСШ ОЛИМП</v>
      </c>
      <c r="F21" s="192">
        <v>68</v>
      </c>
      <c r="G21" s="199"/>
      <c r="H21" s="229"/>
      <c r="I21" s="47"/>
      <c r="J21" s="108" t="str">
        <f>VLOOKUP($F21,УЧАСТНИКИ!$A$2:$K$232,9,FALSE)</f>
        <v>Л</v>
      </c>
    </row>
    <row r="22" spans="1:12" ht="18" customHeight="1" x14ac:dyDescent="0.2">
      <c r="A22" s="47" t="s">
        <v>110</v>
      </c>
      <c r="B22" s="293" t="e">
        <f>VLOOKUP($F22,УЧАСТНИКИ!$A$1:$K$705,3,FALSE)</f>
        <v>#N/A</v>
      </c>
      <c r="C22" s="108" t="e">
        <f>VLOOKUP($F22,УЧАСТНИКИ!$A$1:$K$705,4,FALSE)</f>
        <v>#N/A</v>
      </c>
      <c r="D22" s="87" t="e">
        <f>VLOOKUP($F22,УЧАСТНИКИ!$A$1:$K$705,5,FALSE)</f>
        <v>#N/A</v>
      </c>
      <c r="E22" s="87" t="e">
        <f>VLOOKUP($F22,УЧАСТНИКИ!$A$1:$K$705,11,FALSE)</f>
        <v>#N/A</v>
      </c>
      <c r="F22" s="192">
        <v>2315</v>
      </c>
      <c r="G22" s="199"/>
      <c r="H22" s="229"/>
      <c r="I22" s="47"/>
      <c r="J22" s="108" t="e">
        <f>VLOOKUP($F22,УЧАСТНИКИ!$A$2:$K$232,9,FALSE)</f>
        <v>#N/A</v>
      </c>
    </row>
    <row r="23" spans="1:12" ht="18" customHeight="1" x14ac:dyDescent="0.2">
      <c r="A23" s="47" t="s">
        <v>111</v>
      </c>
      <c r="B23" s="293" t="str">
        <f>VLOOKUP($F23,УЧАСТНИКИ!$A$1:$K$705,3,FALSE)</f>
        <v>ПОПОВ НИКОЛАЙ</v>
      </c>
      <c r="C23" s="108">
        <f>VLOOKUP($F23,УЧАСТНИКИ!$A$1:$K$705,4,FALSE)</f>
        <v>1988</v>
      </c>
      <c r="D23" s="87" t="str">
        <f>VLOOKUP($F23,УЧАСТНИКИ!$A$1:$K$705,5,FALSE)</f>
        <v>КАЗАНЬ</v>
      </c>
      <c r="E23" s="87" t="str">
        <f>VLOOKUP($F23,УЧАСТНИКИ!$A$1:$K$705,11,FALSE)</f>
        <v>СДЮСШОР ТАСМА</v>
      </c>
      <c r="F23" s="192">
        <v>30</v>
      </c>
      <c r="G23" s="199"/>
      <c r="H23" s="229"/>
      <c r="I23" s="47"/>
      <c r="J23" s="108" t="str">
        <f>VLOOKUP($F23,УЧАСТНИКИ!$A$2:$K$232,9,FALSE)</f>
        <v>Л</v>
      </c>
    </row>
    <row r="24" spans="1:12" ht="18" customHeight="1" x14ac:dyDescent="0.2">
      <c r="A24" s="47" t="s">
        <v>118</v>
      </c>
      <c r="B24" s="293" t="e">
        <f>VLOOKUP($F24,УЧАСТНИКИ!$A$1:$K$705,3,FALSE)</f>
        <v>#N/A</v>
      </c>
      <c r="C24" s="108" t="e">
        <f>VLOOKUP($F24,УЧАСТНИКИ!$A$1:$K$705,4,FALSE)</f>
        <v>#N/A</v>
      </c>
      <c r="D24" s="87" t="e">
        <f>VLOOKUP($F24,УЧАСТНИКИ!$A$1:$K$705,5,FALSE)</f>
        <v>#N/A</v>
      </c>
      <c r="E24" s="87" t="e">
        <f>VLOOKUP($F24,УЧАСТНИКИ!$A$1:$K$705,11,FALSE)</f>
        <v>#N/A</v>
      </c>
      <c r="F24" s="192">
        <v>2486</v>
      </c>
      <c r="G24" s="199"/>
      <c r="H24" s="229"/>
      <c r="I24" s="47"/>
      <c r="J24" s="108" t="e">
        <f>VLOOKUP($F24,УЧАСТНИКИ!$A$2:$K$232,9,FALSE)</f>
        <v>#N/A</v>
      </c>
    </row>
    <row r="25" spans="1:12" ht="18" customHeight="1" x14ac:dyDescent="0.2">
      <c r="A25" s="47" t="s">
        <v>119</v>
      </c>
      <c r="B25" s="293" t="e">
        <f>VLOOKUP($F25,УЧАСТНИКИ!$A$1:$K$705,3,FALSE)</f>
        <v>#N/A</v>
      </c>
      <c r="C25" s="108" t="e">
        <f>VLOOKUP($F25,УЧАСТНИКИ!$A$1:$K$705,4,FALSE)</f>
        <v>#N/A</v>
      </c>
      <c r="D25" s="87" t="e">
        <f>VLOOKUP($F25,УЧАСТНИКИ!$A$1:$K$705,5,FALSE)</f>
        <v>#N/A</v>
      </c>
      <c r="E25" s="87" t="e">
        <f>VLOOKUP($F25,УЧАСТНИКИ!$A$1:$K$705,11,FALSE)</f>
        <v>#N/A</v>
      </c>
      <c r="F25" s="192">
        <v>2301</v>
      </c>
      <c r="G25" s="199"/>
      <c r="H25" s="229"/>
      <c r="I25" s="47"/>
      <c r="J25" s="108" t="e">
        <f>VLOOKUP($F25,УЧАСТНИКИ!$A$2:$K$232,9,FALSE)</f>
        <v>#N/A</v>
      </c>
    </row>
    <row r="26" spans="1:12" ht="18" customHeight="1" x14ac:dyDescent="0.2">
      <c r="A26" s="47" t="s">
        <v>120</v>
      </c>
      <c r="B26" s="293" t="e">
        <f>VLOOKUP($F26,УЧАСТНИКИ!$A$1:$K$705,3,FALSE)</f>
        <v>#N/A</v>
      </c>
      <c r="C26" s="108" t="e">
        <f>VLOOKUP($F26,УЧАСТНИКИ!$A$1:$K$705,4,FALSE)</f>
        <v>#N/A</v>
      </c>
      <c r="D26" s="87" t="e">
        <f>VLOOKUP($F26,УЧАСТНИКИ!$A$1:$K$705,5,FALSE)</f>
        <v>#N/A</v>
      </c>
      <c r="E26" s="87" t="e">
        <f>VLOOKUP($F26,УЧАСТНИКИ!$A$1:$K$705,11,FALSE)</f>
        <v>#N/A</v>
      </c>
      <c r="F26" s="192">
        <v>2114</v>
      </c>
      <c r="G26" s="199"/>
      <c r="H26" s="229"/>
      <c r="I26" s="47"/>
      <c r="J26" s="108" t="e">
        <f>VLOOKUP($F26,УЧАСТНИКИ!$A$2:$K$232,9,FALSE)</f>
        <v>#N/A</v>
      </c>
    </row>
    <row r="27" spans="1:12" ht="21" customHeight="1" x14ac:dyDescent="0.25">
      <c r="A27" s="49"/>
      <c r="B27" s="80" t="s">
        <v>25</v>
      </c>
      <c r="C27" s="49"/>
      <c r="D27" s="82"/>
      <c r="E27" s="49"/>
      <c r="F27" s="49"/>
      <c r="G27" s="49"/>
      <c r="H27" s="164"/>
      <c r="I27" s="47"/>
      <c r="J27" s="164"/>
    </row>
    <row r="28" spans="1:12" ht="18" customHeight="1" x14ac:dyDescent="0.2">
      <c r="A28" s="47" t="s">
        <v>17</v>
      </c>
      <c r="B28" s="293" t="e">
        <f>VLOOKUP($F28,УЧАСТНИКИ!$A$1:$K$705,3,FALSE)</f>
        <v>#N/A</v>
      </c>
      <c r="C28" s="108" t="e">
        <f>VLOOKUP($F28,УЧАСТНИКИ!$A$1:$K$705,4,FALSE)</f>
        <v>#N/A</v>
      </c>
      <c r="D28" s="87" t="e">
        <f>VLOOKUP($F28,УЧАСТНИКИ!$A$1:$K$705,5,FALSE)</f>
        <v>#N/A</v>
      </c>
      <c r="E28" s="87" t="e">
        <f>VLOOKUP($F28,УЧАСТНИКИ!$A$1:$K$705,11,FALSE)</f>
        <v>#N/A</v>
      </c>
      <c r="F28" s="192">
        <v>2105</v>
      </c>
      <c r="G28" s="199"/>
      <c r="H28" s="229"/>
      <c r="I28" s="47"/>
      <c r="J28" s="108" t="e">
        <f>VLOOKUP($F28,УЧАСТНИКИ!$A$2:$K$232,9,FALSE)</f>
        <v>#N/A</v>
      </c>
      <c r="L28" s="2"/>
    </row>
    <row r="29" spans="1:12" ht="18" customHeight="1" x14ac:dyDescent="0.2">
      <c r="A29" s="47" t="s">
        <v>18</v>
      </c>
      <c r="B29" s="293" t="e">
        <f>VLOOKUP($F29,УЧАСТНИКИ!$A$1:$K$705,3,FALSE)</f>
        <v>#N/A</v>
      </c>
      <c r="C29" s="108" t="e">
        <f>VLOOKUP($F29,УЧАСТНИКИ!$A$1:$K$705,4,FALSE)</f>
        <v>#N/A</v>
      </c>
      <c r="D29" s="87" t="e">
        <f>VLOOKUP($F29,УЧАСТНИКИ!$A$1:$K$705,5,FALSE)</f>
        <v>#N/A</v>
      </c>
      <c r="E29" s="87" t="e">
        <f>VLOOKUP($F29,УЧАСТНИКИ!$A$1:$K$705,11,FALSE)</f>
        <v>#N/A</v>
      </c>
      <c r="F29" s="192">
        <v>2488</v>
      </c>
      <c r="G29" s="199"/>
      <c r="H29" s="229"/>
      <c r="I29" s="47"/>
      <c r="J29" s="108" t="e">
        <f>VLOOKUP($F29,УЧАСТНИКИ!$A$2:$K$232,9,FALSE)</f>
        <v>#N/A</v>
      </c>
    </row>
    <row r="30" spans="1:12" ht="18" customHeight="1" x14ac:dyDescent="0.2">
      <c r="A30" s="47" t="s">
        <v>19</v>
      </c>
      <c r="B30" s="293" t="e">
        <f>VLOOKUP($F30,УЧАСТНИКИ!$A$1:$K$705,3,FALSE)</f>
        <v>#N/A</v>
      </c>
      <c r="C30" s="108" t="e">
        <f>VLOOKUP($F30,УЧАСТНИКИ!$A$1:$K$705,4,FALSE)</f>
        <v>#N/A</v>
      </c>
      <c r="D30" s="87" t="e">
        <f>VLOOKUP($F30,УЧАСТНИКИ!$A$1:$K$705,5,FALSE)</f>
        <v>#N/A</v>
      </c>
      <c r="E30" s="87" t="e">
        <f>VLOOKUP($F30,УЧАСТНИКИ!$A$1:$K$705,11,FALSE)</f>
        <v>#N/A</v>
      </c>
      <c r="F30" s="192">
        <v>2415</v>
      </c>
      <c r="G30" s="199"/>
      <c r="H30" s="229"/>
      <c r="I30" s="47"/>
      <c r="J30" s="108" t="e">
        <f>VLOOKUP($F30,УЧАСТНИКИ!$A$2:$K$232,9,FALSE)</f>
        <v>#N/A</v>
      </c>
    </row>
    <row r="31" spans="1:12" ht="18" customHeight="1" x14ac:dyDescent="0.2">
      <c r="A31" s="47" t="s">
        <v>20</v>
      </c>
      <c r="B31" s="293" t="e">
        <f>VLOOKUP($F31,УЧАСТНИКИ!$A$1:$K$705,3,FALSE)</f>
        <v>#N/A</v>
      </c>
      <c r="C31" s="108" t="e">
        <f>VLOOKUP($F31,УЧАСТНИКИ!$A$1:$K$705,4,FALSE)</f>
        <v>#N/A</v>
      </c>
      <c r="D31" s="87" t="e">
        <f>VLOOKUP($F31,УЧАСТНИКИ!$A$1:$K$705,5,FALSE)</f>
        <v>#N/A</v>
      </c>
      <c r="E31" s="87" t="e">
        <f>VLOOKUP($F31,УЧАСТНИКИ!$A$1:$K$705,11,FALSE)</f>
        <v>#N/A</v>
      </c>
      <c r="F31" s="192">
        <v>2413</v>
      </c>
      <c r="G31" s="199"/>
      <c r="H31" s="229"/>
      <c r="I31" s="47"/>
      <c r="J31" s="108" t="e">
        <f>VLOOKUP($F31,УЧАСТНИКИ!$A$2:$K$232,9,FALSE)</f>
        <v>#N/A</v>
      </c>
    </row>
    <row r="32" spans="1:12" ht="18" customHeight="1" x14ac:dyDescent="0.2">
      <c r="A32" s="47" t="s">
        <v>21</v>
      </c>
      <c r="B32" s="293" t="e">
        <f>VLOOKUP($F32,УЧАСТНИКИ!$A$1:$K$705,3,FALSE)</f>
        <v>#N/A</v>
      </c>
      <c r="C32" s="108" t="e">
        <f>VLOOKUP($F32,УЧАСТНИКИ!$A$1:$K$705,4,FALSE)</f>
        <v>#N/A</v>
      </c>
      <c r="D32" s="87" t="e">
        <f>VLOOKUP($F32,УЧАСТНИКИ!$A$1:$K$705,5,FALSE)</f>
        <v>#N/A</v>
      </c>
      <c r="E32" s="87" t="e">
        <f>VLOOKUP($F32,УЧАСТНИКИ!$A$1:$K$705,11,FALSE)</f>
        <v>#N/A</v>
      </c>
      <c r="F32" s="192">
        <v>2410</v>
      </c>
      <c r="G32" s="199"/>
      <c r="H32" s="229"/>
      <c r="I32" s="47"/>
      <c r="J32" s="108" t="e">
        <f>VLOOKUP($F32,УЧАСТНИКИ!$A$2:$K$232,9,FALSE)</f>
        <v>#N/A</v>
      </c>
    </row>
    <row r="33" spans="1:12" ht="18" customHeight="1" x14ac:dyDescent="0.2">
      <c r="A33" s="47" t="s">
        <v>22</v>
      </c>
      <c r="B33" s="293" t="e">
        <f>VLOOKUP($F33,УЧАСТНИКИ!$A$1:$K$705,3,FALSE)</f>
        <v>#N/A</v>
      </c>
      <c r="C33" s="108" t="e">
        <f>VLOOKUP($F33,УЧАСТНИКИ!$A$1:$K$705,4,FALSE)</f>
        <v>#N/A</v>
      </c>
      <c r="D33" s="87" t="e">
        <f>VLOOKUP($F33,УЧАСТНИКИ!$A$1:$K$705,5,FALSE)</f>
        <v>#N/A</v>
      </c>
      <c r="E33" s="87" t="e">
        <f>VLOOKUP($F33,УЧАСТНИКИ!$A$1:$K$705,11,FALSE)</f>
        <v>#N/A</v>
      </c>
      <c r="F33" s="192">
        <v>2260</v>
      </c>
      <c r="G33" s="199"/>
      <c r="H33" s="229"/>
      <c r="I33" s="47"/>
      <c r="J33" s="108" t="e">
        <f>VLOOKUP($F33,УЧАСТНИКИ!$A$2:$K$232,9,FALSE)</f>
        <v>#N/A</v>
      </c>
    </row>
    <row r="34" spans="1:12" ht="18" customHeight="1" x14ac:dyDescent="0.2">
      <c r="A34" s="47" t="s">
        <v>23</v>
      </c>
      <c r="B34" s="293" t="e">
        <f>VLOOKUP($F34,УЧАСТНИКИ!$A$1:$K$705,3,FALSE)</f>
        <v>#N/A</v>
      </c>
      <c r="C34" s="108" t="e">
        <f>VLOOKUP($F34,УЧАСТНИКИ!$A$1:$K$705,4,FALSE)</f>
        <v>#N/A</v>
      </c>
      <c r="D34" s="87" t="e">
        <f>VLOOKUP($F34,УЧАСТНИКИ!$A$1:$K$705,5,FALSE)</f>
        <v>#N/A</v>
      </c>
      <c r="E34" s="87" t="e">
        <f>VLOOKUP($F34,УЧАСТНИКИ!$A$1:$K$705,11,FALSE)</f>
        <v>#N/A</v>
      </c>
      <c r="F34" s="192">
        <v>2176</v>
      </c>
      <c r="G34" s="199"/>
      <c r="H34" s="229"/>
      <c r="I34" s="47"/>
      <c r="J34" s="108" t="e">
        <f>VLOOKUP($F34,УЧАСТНИКИ!$A$2:$K$232,9,FALSE)</f>
        <v>#N/A</v>
      </c>
      <c r="L34" s="2"/>
    </row>
    <row r="35" spans="1:12" ht="18" customHeight="1" x14ac:dyDescent="0.2">
      <c r="A35" s="47" t="s">
        <v>46</v>
      </c>
      <c r="B35" s="293" t="e">
        <f>VLOOKUP($F35,УЧАСТНИКИ!$A$1:$K$705,3,FALSE)</f>
        <v>#N/A</v>
      </c>
      <c r="C35" s="108" t="e">
        <f>VLOOKUP($F35,УЧАСТНИКИ!$A$1:$K$705,4,FALSE)</f>
        <v>#N/A</v>
      </c>
      <c r="D35" s="87" t="e">
        <f>VLOOKUP($F35,УЧАСТНИКИ!$A$1:$K$705,5,FALSE)</f>
        <v>#N/A</v>
      </c>
      <c r="E35" s="87" t="e">
        <f>VLOOKUP($F35,УЧАСТНИКИ!$A$1:$K$705,11,FALSE)</f>
        <v>#N/A</v>
      </c>
      <c r="F35" s="192">
        <v>2111</v>
      </c>
      <c r="G35" s="199"/>
      <c r="H35" s="229"/>
      <c r="I35" s="47"/>
      <c r="J35" s="108" t="e">
        <f>VLOOKUP($F35,УЧАСТНИКИ!$A$2:$K$232,9,FALSE)</f>
        <v>#N/A</v>
      </c>
    </row>
    <row r="36" spans="1:12" ht="18" customHeight="1" x14ac:dyDescent="0.2">
      <c r="A36" s="47" t="s">
        <v>50</v>
      </c>
      <c r="B36" s="293" t="e">
        <f>VLOOKUP($F36,УЧАСТНИКИ!$A$1:$K$705,3,FALSE)</f>
        <v>#N/A</v>
      </c>
      <c r="C36" s="108" t="e">
        <f>VLOOKUP($F36,УЧАСТНИКИ!$A$1:$K$705,4,FALSE)</f>
        <v>#N/A</v>
      </c>
      <c r="D36" s="87" t="e">
        <f>VLOOKUP($F36,УЧАСТНИКИ!$A$1:$K$705,5,FALSE)</f>
        <v>#N/A</v>
      </c>
      <c r="E36" s="87" t="e">
        <f>VLOOKUP($F36,УЧАСТНИКИ!$A$1:$K$705,11,FALSE)</f>
        <v>#N/A</v>
      </c>
      <c r="F36" s="192">
        <v>2115</v>
      </c>
      <c r="G36" s="199"/>
      <c r="H36" s="229"/>
      <c r="I36" s="47"/>
      <c r="J36" s="108" t="e">
        <f>VLOOKUP($F36,УЧАСТНИКИ!$A$2:$K$232,9,FALSE)</f>
        <v>#N/A</v>
      </c>
    </row>
    <row r="37" spans="1:12" ht="18" customHeight="1" x14ac:dyDescent="0.2">
      <c r="A37" s="47" t="s">
        <v>49</v>
      </c>
      <c r="B37" s="293" t="e">
        <f>VLOOKUP($F37,УЧАСТНИКИ!$A$1:$K$705,3,FALSE)</f>
        <v>#N/A</v>
      </c>
      <c r="C37" s="108" t="e">
        <f>VLOOKUP($F37,УЧАСТНИКИ!$A$1:$K$705,4,FALSE)</f>
        <v>#N/A</v>
      </c>
      <c r="D37" s="87" t="e">
        <f>VLOOKUP($F37,УЧАСТНИКИ!$A$1:$K$705,5,FALSE)</f>
        <v>#N/A</v>
      </c>
      <c r="E37" s="87" t="e">
        <f>VLOOKUP($F37,УЧАСТНИКИ!$A$1:$K$705,11,FALSE)</f>
        <v>#N/A</v>
      </c>
      <c r="F37" s="192">
        <v>2113</v>
      </c>
      <c r="G37" s="199"/>
      <c r="H37" s="229"/>
      <c r="I37" s="47"/>
      <c r="J37" s="108" t="e">
        <f>VLOOKUP($F37,УЧАСТНИКИ!$A$2:$K$232,9,FALSE)</f>
        <v>#N/A</v>
      </c>
    </row>
    <row r="38" spans="1:12" ht="18" customHeight="1" x14ac:dyDescent="0.2">
      <c r="A38" s="47" t="s">
        <v>48</v>
      </c>
      <c r="B38" s="293" t="e">
        <f>VLOOKUP($F38,УЧАСТНИКИ!$A$1:$K$705,3,FALSE)</f>
        <v>#N/A</v>
      </c>
      <c r="C38" s="108" t="e">
        <f>VLOOKUP($F38,УЧАСТНИКИ!$A$1:$K$705,4,FALSE)</f>
        <v>#N/A</v>
      </c>
      <c r="D38" s="87" t="e">
        <f>VLOOKUP($F38,УЧАСТНИКИ!$A$1:$K$705,5,FALSE)</f>
        <v>#N/A</v>
      </c>
      <c r="E38" s="87" t="e">
        <f>VLOOKUP($F38,УЧАСТНИКИ!$A$1:$K$705,11,FALSE)</f>
        <v>#N/A</v>
      </c>
      <c r="F38" s="192">
        <v>2112</v>
      </c>
      <c r="G38" s="199"/>
      <c r="H38" s="229"/>
      <c r="I38" s="47"/>
      <c r="J38" s="108" t="e">
        <f>VLOOKUP($F38,УЧАСТНИКИ!$A$2:$K$232,9,FALSE)</f>
        <v>#N/A</v>
      </c>
    </row>
    <row r="39" spans="1:12" ht="18" customHeight="1" x14ac:dyDescent="0.2">
      <c r="A39" s="47" t="s">
        <v>47</v>
      </c>
      <c r="B39" s="293" t="e">
        <f>VLOOKUP($F39,УЧАСТНИКИ!$A$1:$K$705,3,FALSE)</f>
        <v>#N/A</v>
      </c>
      <c r="C39" s="108" t="e">
        <f>VLOOKUP($F39,УЧАСТНИКИ!$A$1:$K$705,4,FALSE)</f>
        <v>#N/A</v>
      </c>
      <c r="D39" s="87" t="e">
        <f>VLOOKUP($F39,УЧАСТНИКИ!$A$1:$K$705,5,FALSE)</f>
        <v>#N/A</v>
      </c>
      <c r="E39" s="87" t="e">
        <f>VLOOKUP($F39,УЧАСТНИКИ!$A$1:$K$705,11,FALSE)</f>
        <v>#N/A</v>
      </c>
      <c r="F39" s="192">
        <v>65</v>
      </c>
      <c r="G39" s="199"/>
      <c r="H39" s="229"/>
      <c r="I39" s="47"/>
      <c r="J39" s="108" t="e">
        <f>VLOOKUP($F39,УЧАСТНИКИ!$A$2:$K$232,9,FALSE)</f>
        <v>#N/A</v>
      </c>
    </row>
    <row r="40" spans="1:12" ht="18" customHeight="1" x14ac:dyDescent="0.2">
      <c r="A40" s="47" t="s">
        <v>110</v>
      </c>
      <c r="B40" s="293" t="e">
        <f>VLOOKUP($F40,УЧАСТНИКИ!$A$1:$K$705,3,FALSE)</f>
        <v>#N/A</v>
      </c>
      <c r="C40" s="108" t="e">
        <f>VLOOKUP($F40,УЧАСТНИКИ!$A$1:$K$705,4,FALSE)</f>
        <v>#N/A</v>
      </c>
      <c r="D40" s="87" t="e">
        <f>VLOOKUP($F40,УЧАСТНИКИ!$A$1:$K$705,5,FALSE)</f>
        <v>#N/A</v>
      </c>
      <c r="E40" s="87" t="e">
        <f>VLOOKUP($F40,УЧАСТНИКИ!$A$1:$K$705,11,FALSE)</f>
        <v>#N/A</v>
      </c>
      <c r="F40" s="192">
        <v>66</v>
      </c>
      <c r="G40" s="199"/>
      <c r="H40" s="229"/>
      <c r="I40" s="47"/>
      <c r="J40" s="108" t="e">
        <f>VLOOKUP($F40,УЧАСТНИКИ!$A$2:$K$232,9,FALSE)</f>
        <v>#N/A</v>
      </c>
    </row>
    <row r="41" spans="1:12" ht="18" customHeight="1" x14ac:dyDescent="0.2">
      <c r="A41" s="47" t="s">
        <v>111</v>
      </c>
      <c r="B41" s="293" t="e">
        <f>VLOOKUP($F41,УЧАСТНИКИ!$A$1:$K$705,3,FALSE)</f>
        <v>#N/A</v>
      </c>
      <c r="C41" s="108" t="e">
        <f>VLOOKUP($F41,УЧАСТНИКИ!$A$1:$K$705,4,FALSE)</f>
        <v>#N/A</v>
      </c>
      <c r="D41" s="87" t="e">
        <f>VLOOKUP($F41,УЧАСТНИКИ!$A$1:$K$705,5,FALSE)</f>
        <v>#N/A</v>
      </c>
      <c r="E41" s="87" t="e">
        <f>VLOOKUP($F41,УЧАСТНИКИ!$A$1:$K$705,11,FALSE)</f>
        <v>#N/A</v>
      </c>
      <c r="F41" s="192">
        <v>106</v>
      </c>
      <c r="G41" s="199"/>
      <c r="H41" s="229"/>
      <c r="I41" s="47"/>
      <c r="J41" s="108" t="e">
        <f>VLOOKUP($F41,УЧАСТНИКИ!$A$2:$K$232,9,FALSE)</f>
        <v>#N/A</v>
      </c>
    </row>
    <row r="42" spans="1:12" ht="18" customHeight="1" x14ac:dyDescent="0.2">
      <c r="A42" s="47" t="s">
        <v>118</v>
      </c>
      <c r="B42" s="293" t="e">
        <f>VLOOKUP($F42,УЧАСТНИКИ!$A$1:$K$705,3,FALSE)</f>
        <v>#N/A</v>
      </c>
      <c r="C42" s="108" t="e">
        <f>VLOOKUP($F42,УЧАСТНИКИ!$A$1:$K$705,4,FALSE)</f>
        <v>#N/A</v>
      </c>
      <c r="D42" s="87" t="e">
        <f>VLOOKUP($F42,УЧАСТНИКИ!$A$1:$K$705,5,FALSE)</f>
        <v>#N/A</v>
      </c>
      <c r="E42" s="87" t="e">
        <f>VLOOKUP($F42,УЧАСТНИКИ!$A$1:$K$705,11,FALSE)</f>
        <v>#N/A</v>
      </c>
      <c r="F42" s="192">
        <v>108</v>
      </c>
      <c r="G42" s="199"/>
      <c r="H42" s="229"/>
      <c r="I42" s="47"/>
      <c r="J42" s="108" t="e">
        <f>VLOOKUP($F42,УЧАСТНИКИ!$A$2:$K$232,9,FALSE)</f>
        <v>#N/A</v>
      </c>
    </row>
    <row r="43" spans="1:12" ht="21" customHeight="1" x14ac:dyDescent="0.25">
      <c r="A43" s="49"/>
      <c r="B43" s="80" t="s">
        <v>26</v>
      </c>
      <c r="C43" s="49"/>
      <c r="D43" s="82"/>
      <c r="E43" s="49"/>
      <c r="F43" s="49"/>
      <c r="G43" s="49"/>
      <c r="H43" s="164"/>
      <c r="I43" s="47"/>
      <c r="J43" s="164"/>
    </row>
    <row r="44" spans="1:12" ht="21" customHeight="1" x14ac:dyDescent="0.2">
      <c r="A44" s="79"/>
      <c r="B44" s="438" t="str">
        <f>Name_9</f>
        <v>МУЖЧИНЫ 2001г.р. и старше</v>
      </c>
      <c r="C44" s="438"/>
      <c r="D44" s="81"/>
      <c r="E44" s="79"/>
      <c r="F44" s="79"/>
      <c r="G44" s="79"/>
      <c r="H44" s="228"/>
      <c r="I44" s="228"/>
      <c r="J44" s="228"/>
    </row>
    <row r="45" spans="1:12" ht="18" customHeight="1" x14ac:dyDescent="0.2">
      <c r="A45" s="47" t="s">
        <v>17</v>
      </c>
      <c r="B45" s="293" t="e">
        <f>VLOOKUP($F45,УЧАСТНИКИ!$A$1:$K$705,3,FALSE)</f>
        <v>#N/A</v>
      </c>
      <c r="C45" s="108" t="e">
        <f>VLOOKUP($F45,УЧАСТНИКИ!$A$1:$K$705,4,FALSE)</f>
        <v>#N/A</v>
      </c>
      <c r="D45" s="87" t="e">
        <f>VLOOKUP($F45,УЧАСТНИКИ!$A$1:$K$705,5,FALSE)</f>
        <v>#N/A</v>
      </c>
      <c r="E45" s="87" t="e">
        <f>VLOOKUP($F45,УЧАСТНИКИ!$A$1:$K$705,11,FALSE)</f>
        <v>#N/A</v>
      </c>
      <c r="F45" s="192">
        <v>2268</v>
      </c>
      <c r="G45" s="199"/>
      <c r="H45" s="229"/>
      <c r="I45" s="47"/>
      <c r="J45" s="5"/>
      <c r="L45" s="2"/>
    </row>
    <row r="46" spans="1:12" ht="18" customHeight="1" x14ac:dyDescent="0.2">
      <c r="A46" s="47" t="s">
        <v>18</v>
      </c>
      <c r="B46" s="293" t="str">
        <f>VLOOKUP($F46,УЧАСТНИКИ!$A$1:$K$705,3,FALSE)</f>
        <v>КРАЙНОВ ДЕНИС</v>
      </c>
      <c r="C46" s="108">
        <f>VLOOKUP($F46,УЧАСТНИКИ!$A$1:$K$705,4,FALSE)</f>
        <v>1997</v>
      </c>
      <c r="D46" s="87" t="str">
        <f>VLOOKUP($F46,УЧАСТНИКИ!$A$1:$K$705,5,FALSE)</f>
        <v>КАЗАНЬ</v>
      </c>
      <c r="E46" s="87" t="str">
        <f>VLOOKUP($F46,УЧАСТНИКИ!$A$1:$K$705,11,FALSE)</f>
        <v>ДЮСШ ОЛИМП</v>
      </c>
      <c r="F46" s="192">
        <v>69</v>
      </c>
      <c r="G46" s="199"/>
      <c r="H46" s="229"/>
      <c r="I46" s="47"/>
      <c r="J46" s="5"/>
    </row>
    <row r="47" spans="1:12" ht="18" customHeight="1" x14ac:dyDescent="0.2">
      <c r="A47" s="47" t="s">
        <v>19</v>
      </c>
      <c r="B47" s="293" t="e">
        <f>VLOOKUP($F47,УЧАСТНИКИ!$A$1:$K$705,3,FALSE)</f>
        <v>#N/A</v>
      </c>
      <c r="C47" s="108" t="e">
        <f>VLOOKUP($F47,УЧАСТНИКИ!$A$1:$K$705,4,FALSE)</f>
        <v>#N/A</v>
      </c>
      <c r="D47" s="87" t="e">
        <f>VLOOKUP($F47,УЧАСТНИКИ!$A$1:$K$705,5,FALSE)</f>
        <v>#N/A</v>
      </c>
      <c r="E47" s="87" t="e">
        <f>VLOOKUP($F47,УЧАСТНИКИ!$A$1:$K$705,11,FALSE)</f>
        <v>#N/A</v>
      </c>
      <c r="F47" s="192">
        <v>126</v>
      </c>
      <c r="G47" s="199"/>
      <c r="H47" s="229"/>
      <c r="I47" s="47"/>
      <c r="J47" s="5"/>
    </row>
    <row r="48" spans="1:12" ht="18" customHeight="1" x14ac:dyDescent="0.2">
      <c r="A48" s="47" t="s">
        <v>20</v>
      </c>
      <c r="B48" s="293" t="e">
        <f>VLOOKUP($F48,УЧАСТНИКИ!$A$1:$K$705,3,FALSE)</f>
        <v>#N/A</v>
      </c>
      <c r="C48" s="108" t="e">
        <f>VLOOKUP($F48,УЧАСТНИКИ!$A$1:$K$705,4,FALSE)</f>
        <v>#N/A</v>
      </c>
      <c r="D48" s="87" t="e">
        <f>VLOOKUP($F48,УЧАСТНИКИ!$A$1:$K$705,5,FALSE)</f>
        <v>#N/A</v>
      </c>
      <c r="E48" s="87" t="e">
        <f>VLOOKUP($F48,УЧАСТНИКИ!$A$1:$K$705,11,FALSE)</f>
        <v>#N/A</v>
      </c>
      <c r="F48" s="192">
        <v>127</v>
      </c>
      <c r="G48" s="199"/>
      <c r="H48" s="229"/>
      <c r="I48" s="47"/>
      <c r="J48" s="5"/>
    </row>
    <row r="49" spans="1:12" ht="18" customHeight="1" x14ac:dyDescent="0.2">
      <c r="A49" s="47" t="s">
        <v>21</v>
      </c>
      <c r="B49" s="293" t="e">
        <f>VLOOKUP($F49,УЧАСТНИКИ!$A$1:$K$705,3,FALSE)</f>
        <v>#N/A</v>
      </c>
      <c r="C49" s="108" t="e">
        <f>VLOOKUP($F49,УЧАСТНИКИ!$A$1:$K$705,4,FALSE)</f>
        <v>#N/A</v>
      </c>
      <c r="D49" s="87" t="e">
        <f>VLOOKUP($F49,УЧАСТНИКИ!$A$1:$K$705,5,FALSE)</f>
        <v>#N/A</v>
      </c>
      <c r="E49" s="87" t="e">
        <f>VLOOKUP($F49,УЧАСТНИКИ!$A$1:$K$705,11,FALSE)</f>
        <v>#N/A</v>
      </c>
      <c r="F49" s="192">
        <v>112</v>
      </c>
      <c r="G49" s="199"/>
      <c r="H49" s="229"/>
      <c r="I49" s="47"/>
      <c r="J49" s="5"/>
    </row>
    <row r="50" spans="1:12" ht="18" customHeight="1" x14ac:dyDescent="0.2">
      <c r="A50" s="47" t="s">
        <v>22</v>
      </c>
      <c r="B50" s="293" t="e">
        <f>VLOOKUP($F50,УЧАСТНИКИ!$A$1:$K$705,3,FALSE)</f>
        <v>#N/A</v>
      </c>
      <c r="C50" s="108" t="e">
        <f>VLOOKUP($F50,УЧАСТНИКИ!$A$1:$K$705,4,FALSE)</f>
        <v>#N/A</v>
      </c>
      <c r="D50" s="87" t="e">
        <f>VLOOKUP($F50,УЧАСТНИКИ!$A$1:$K$705,5,FALSE)</f>
        <v>#N/A</v>
      </c>
      <c r="E50" s="87" t="e">
        <f>VLOOKUP($F50,УЧАСТНИКИ!$A$1:$K$705,11,FALSE)</f>
        <v>#N/A</v>
      </c>
      <c r="F50" s="192">
        <v>2481</v>
      </c>
      <c r="G50" s="199"/>
      <c r="H50" s="229"/>
      <c r="I50" s="47"/>
      <c r="J50" s="5"/>
    </row>
    <row r="51" spans="1:12" ht="18" customHeight="1" x14ac:dyDescent="0.2">
      <c r="A51" s="47" t="s">
        <v>23</v>
      </c>
      <c r="B51" s="293" t="e">
        <f>VLOOKUP($F51,УЧАСТНИКИ!$A$1:$K$705,3,FALSE)</f>
        <v>#N/A</v>
      </c>
      <c r="C51" s="108" t="e">
        <f>VLOOKUP($F51,УЧАСТНИКИ!$A$1:$K$705,4,FALSE)</f>
        <v>#N/A</v>
      </c>
      <c r="D51" s="87" t="e">
        <f>VLOOKUP($F51,УЧАСТНИКИ!$A$1:$K$705,5,FALSE)</f>
        <v>#N/A</v>
      </c>
      <c r="E51" s="87" t="e">
        <f>VLOOKUP($F51,УЧАСТНИКИ!$A$1:$K$705,11,FALSE)</f>
        <v>#N/A</v>
      </c>
      <c r="F51" s="192">
        <v>109</v>
      </c>
      <c r="G51" s="199"/>
      <c r="H51" s="229"/>
      <c r="I51" s="47"/>
      <c r="J51" s="5"/>
      <c r="L51" s="2"/>
    </row>
    <row r="52" spans="1:12" ht="18" customHeight="1" x14ac:dyDescent="0.2">
      <c r="A52" s="47" t="s">
        <v>46</v>
      </c>
      <c r="B52" s="293" t="e">
        <f>VLOOKUP($F52,УЧАСТНИКИ!$A$1:$K$705,3,FALSE)</f>
        <v>#N/A</v>
      </c>
      <c r="C52" s="108" t="e">
        <f>VLOOKUP($F52,УЧАСТНИКИ!$A$1:$K$705,4,FALSE)</f>
        <v>#N/A</v>
      </c>
      <c r="D52" s="87" t="e">
        <f>VLOOKUP($F52,УЧАСТНИКИ!$A$1:$K$705,5,FALSE)</f>
        <v>#N/A</v>
      </c>
      <c r="E52" s="87" t="e">
        <f>VLOOKUP($F52,УЧАСТНИКИ!$A$1:$K$705,11,FALSE)</f>
        <v>#N/A</v>
      </c>
      <c r="F52" s="192">
        <v>2110</v>
      </c>
      <c r="G52" s="199"/>
      <c r="H52" s="229"/>
      <c r="I52" s="47"/>
      <c r="J52" s="5"/>
    </row>
    <row r="53" spans="1:12" ht="18" customHeight="1" x14ac:dyDescent="0.2">
      <c r="A53" s="47" t="s">
        <v>50</v>
      </c>
      <c r="B53" s="293"/>
      <c r="C53" s="108"/>
      <c r="D53" s="87"/>
      <c r="E53" s="87"/>
      <c r="F53" s="192"/>
      <c r="G53" s="199"/>
      <c r="H53" s="229"/>
      <c r="I53" s="47"/>
      <c r="J53" s="5"/>
    </row>
    <row r="54" spans="1:12" ht="15.75" x14ac:dyDescent="0.25">
      <c r="A54" s="309" t="s">
        <v>40</v>
      </c>
      <c r="B54" s="1"/>
      <c r="D54" s="84"/>
      <c r="E54" s="309" t="s">
        <v>35</v>
      </c>
      <c r="F54" s="309"/>
      <c r="K54" s="8"/>
    </row>
    <row r="55" spans="1:12" ht="15.75" customHeight="1" x14ac:dyDescent="0.25">
      <c r="A55" s="309" t="s">
        <v>33</v>
      </c>
      <c r="E55" s="433" t="s">
        <v>34</v>
      </c>
      <c r="F55" s="433"/>
      <c r="K55" s="8"/>
    </row>
  </sheetData>
  <sortState ref="B34:G37">
    <sortCondition ref="G34:G37"/>
  </sortState>
  <mergeCells count="8">
    <mergeCell ref="E55:F55"/>
    <mergeCell ref="B44:C44"/>
    <mergeCell ref="B9:C9"/>
    <mergeCell ref="A1:J1"/>
    <mergeCell ref="A2:J2"/>
    <mergeCell ref="A4:B4"/>
    <mergeCell ref="A5:B5"/>
    <mergeCell ref="A3:H3"/>
  </mergeCells>
  <printOptions horizontalCentered="1"/>
  <pageMargins left="0.35433070866141736" right="0.35433070866141736" top="0.47244094488188981" bottom="0.27559055118110237" header="0.27559055118110237" footer="0.19685039370078741"/>
  <pageSetup paperSize="9" scale="78" orientation="portrait" verticalDpi="300" r:id="rId1"/>
  <headerFooter alignWithMargins="0"/>
  <rowBreaks count="1" manualBreakCount="1">
    <brk id="42" max="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AG195"/>
  <sheetViews>
    <sheetView view="pageBreakPreview" topLeftCell="A7" zoomScaleNormal="90" zoomScaleSheetLayoutView="100" workbookViewId="0">
      <selection activeCell="N1" sqref="N1:N1048576"/>
    </sheetView>
  </sheetViews>
  <sheetFormatPr defaultColWidth="8.28515625" defaultRowHeight="12.75" outlineLevelCol="1" x14ac:dyDescent="0.2"/>
  <cols>
    <col min="1" max="1" width="6.140625" style="59" customWidth="1"/>
    <col min="2" max="2" width="28.140625" style="54" customWidth="1"/>
    <col min="3" max="3" width="5.5703125" style="54" customWidth="1"/>
    <col min="4" max="4" width="9.28515625" style="58" bestFit="1" customWidth="1"/>
    <col min="5" max="5" width="7.42578125" style="58" customWidth="1"/>
    <col min="6" max="6" width="19" style="58" customWidth="1"/>
    <col min="7" max="7" width="8.28515625" style="58" hidden="1" customWidth="1"/>
    <col min="8" max="8" width="20.42578125" style="58" customWidth="1"/>
    <col min="9" max="9" width="11.42578125" style="114" customWidth="1"/>
    <col min="10" max="10" width="8" style="54" customWidth="1"/>
    <col min="11" max="11" width="5.85546875" style="54" customWidth="1"/>
    <col min="12" max="12" width="7" style="54" customWidth="1"/>
    <col min="13" max="13" width="32.5703125" style="54" customWidth="1"/>
    <col min="14" max="14" width="8.28515625" style="54" customWidth="1" outlineLevel="1"/>
    <col min="15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</row>
    <row r="4" spans="1:33" ht="24.75" customHeight="1" x14ac:dyDescent="0.2">
      <c r="A4" s="432" t="str">
        <f>Name_4</f>
        <v>ЛИЧНО-КОМАНДНЫЙ ЧЕМПИОНАТ РЕСПУБЛИКИ ТАТАРСТАН ПО ЛЕГКОЙ АТЛЕТИКЕ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</row>
    <row r="5" spans="1:33" ht="9" customHeight="1" x14ac:dyDescent="0.2">
      <c r="A5" s="353"/>
      <c r="B5" s="353"/>
      <c r="C5" s="353"/>
      <c r="D5" s="353"/>
      <c r="E5" s="353"/>
      <c r="F5" s="353"/>
      <c r="G5" s="353"/>
      <c r="H5" s="353"/>
      <c r="I5" s="236"/>
      <c r="J5" s="353"/>
      <c r="K5" s="353"/>
      <c r="L5" s="353"/>
      <c r="M5" s="353"/>
    </row>
    <row r="6" spans="1:33" ht="15.75" x14ac:dyDescent="0.25">
      <c r="A6" s="450" t="s">
        <v>8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AG6" s="59" t="s">
        <v>408</v>
      </c>
    </row>
    <row r="7" spans="1:33" x14ac:dyDescent="0.2">
      <c r="A7" s="451" t="s">
        <v>100</v>
      </c>
      <c r="B7" s="451"/>
      <c r="C7" s="354"/>
      <c r="E7" s="59"/>
      <c r="F7" s="116"/>
      <c r="G7" s="452"/>
      <c r="H7" s="452"/>
      <c r="M7" s="117" t="s">
        <v>63</v>
      </c>
    </row>
    <row r="8" spans="1:33" ht="12.75" customHeight="1" x14ac:dyDescent="0.2">
      <c r="A8" s="118" t="s">
        <v>63</v>
      </c>
      <c r="E8" s="59"/>
      <c r="F8" s="148" t="s">
        <v>106</v>
      </c>
      <c r="H8" s="62" t="str">
        <f>d_2</f>
        <v>07 ИЮЛЯ 2017г.</v>
      </c>
      <c r="J8" s="120"/>
      <c r="K8" s="120"/>
      <c r="L8" s="214"/>
      <c r="M8" s="117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153</v>
      </c>
      <c r="D9" s="123" t="s">
        <v>9</v>
      </c>
      <c r="E9" s="123" t="s">
        <v>2</v>
      </c>
      <c r="F9" s="123" t="s">
        <v>65</v>
      </c>
      <c r="G9" s="124" t="s">
        <v>54</v>
      </c>
      <c r="H9" s="123" t="s">
        <v>66</v>
      </c>
      <c r="I9" s="332" t="s">
        <v>270</v>
      </c>
      <c r="J9" s="123" t="s">
        <v>5</v>
      </c>
      <c r="K9" s="123" t="s">
        <v>124</v>
      </c>
      <c r="L9" s="123" t="s">
        <v>6</v>
      </c>
      <c r="M9" s="126" t="s">
        <v>7</v>
      </c>
    </row>
    <row r="10" spans="1:33" ht="12.75" customHeight="1" x14ac:dyDescent="0.2">
      <c r="A10" s="127"/>
      <c r="B10" s="438" t="str">
        <f>Name_8</f>
        <v>МУЖЧИНЫ 2001г.р. и старше</v>
      </c>
      <c r="C10" s="438"/>
      <c r="D10" s="438"/>
      <c r="E10" s="128"/>
      <c r="F10" s="128"/>
      <c r="G10" s="129"/>
      <c r="H10" s="128"/>
      <c r="I10" s="130"/>
      <c r="J10" s="128"/>
      <c r="K10" s="67"/>
      <c r="L10" s="67"/>
      <c r="M10" s="131"/>
    </row>
    <row r="11" spans="1:33" ht="17.100000000000001" customHeight="1" x14ac:dyDescent="0.2">
      <c r="A11" s="132">
        <v>1</v>
      </c>
      <c r="B11" s="292" t="e">
        <f>VLOOKUP($N11,УЧАСТНИКИ!$A$1:$K$716,3,FALSE)</f>
        <v>#N/A</v>
      </c>
      <c r="C11" s="135">
        <f t="shared" ref="C11:C40" si="0">N11</f>
        <v>0</v>
      </c>
      <c r="D11" s="135" t="e">
        <f>VLOOKUP($N11,УЧАСТНИКИ!$A$1:$K$716,4,FALSE)</f>
        <v>#N/A</v>
      </c>
      <c r="E11" s="135" t="e">
        <f>VLOOKUP($N11,УЧАСТНИКИ!$A$1:$K$716,8,FALSE)</f>
        <v>#N/A</v>
      </c>
      <c r="F11" s="235" t="e">
        <f>VLOOKUP($N11,УЧАСТНИКИ!$A$1:$K$716,5,FALSE)</f>
        <v>#N/A</v>
      </c>
      <c r="G11" s="235" t="e">
        <f>VLOOKUP($N11,УЧАСТНИКИ!#REF!,7,FALSE)</f>
        <v>#REF!</v>
      </c>
      <c r="H11" s="235" t="e">
        <f>VLOOKUP($N11,УЧАСТНИКИ!$A$1:$K$716,11,FALSE)</f>
        <v>#N/A</v>
      </c>
      <c r="I11" s="180" t="s">
        <v>406</v>
      </c>
      <c r="J11" s="137">
        <v>2</v>
      </c>
      <c r="K11" s="411" t="e">
        <f>VLOOKUP($N11,УЧАСТНИКИ!$A$1:$K$716,9,FALSE)</f>
        <v>#N/A</v>
      </c>
      <c r="L11" s="137">
        <v>20</v>
      </c>
      <c r="M11" s="300" t="e">
        <f>VLOOKUP($N11,УЧАСТНИКИ!$A$1:$K$716,10,FALSE)</f>
        <v>#N/A</v>
      </c>
      <c r="N11" s="192"/>
    </row>
    <row r="12" spans="1:33" ht="17.100000000000001" customHeight="1" x14ac:dyDescent="0.2">
      <c r="A12" s="132">
        <v>2</v>
      </c>
      <c r="B12" s="292" t="e">
        <f>VLOOKUP($N12,УЧАСТНИКИ!$A$1:$K$716,3,FALSE)</f>
        <v>#N/A</v>
      </c>
      <c r="C12" s="135">
        <f t="shared" si="0"/>
        <v>0</v>
      </c>
      <c r="D12" s="135" t="e">
        <f>VLOOKUP($N12,УЧАСТНИКИ!$A$1:$K$716,4,FALSE)</f>
        <v>#N/A</v>
      </c>
      <c r="E12" s="135" t="e">
        <f>VLOOKUP($N12,УЧАСТНИКИ!$A$1:$K$716,8,FALSE)</f>
        <v>#N/A</v>
      </c>
      <c r="F12" s="235" t="e">
        <f>VLOOKUP($N12,УЧАСТНИКИ!$A$1:$K$716,5,FALSE)</f>
        <v>#N/A</v>
      </c>
      <c r="G12" s="235" t="e">
        <f>VLOOKUP($N12,УЧАСТНИКИ!#REF!,7,FALSE)</f>
        <v>#REF!</v>
      </c>
      <c r="H12" s="235" t="e">
        <f>VLOOKUP($N12,УЧАСТНИКИ!$A$1:$K$716,11,FALSE)</f>
        <v>#N/A</v>
      </c>
      <c r="I12" s="180" t="s">
        <v>371</v>
      </c>
      <c r="J12" s="137">
        <v>2</v>
      </c>
      <c r="K12" s="411" t="e">
        <f>VLOOKUP($N12,УЧАСТНИКИ!$A$1:$K$716,9,FALSE)</f>
        <v>#N/A</v>
      </c>
      <c r="L12" s="137">
        <v>17</v>
      </c>
      <c r="M12" s="300" t="e">
        <f>VLOOKUP($N12,УЧАСТНИКИ!$A$1:$K$716,10,FALSE)</f>
        <v>#N/A</v>
      </c>
      <c r="N12" s="192"/>
    </row>
    <row r="13" spans="1:33" ht="17.100000000000001" customHeight="1" x14ac:dyDescent="0.2">
      <c r="A13" s="132">
        <v>3</v>
      </c>
      <c r="B13" s="292" t="e">
        <f>VLOOKUP($N13,УЧАСТНИКИ!$A$1:$K$716,3,FALSE)</f>
        <v>#N/A</v>
      </c>
      <c r="C13" s="135">
        <f t="shared" si="0"/>
        <v>0</v>
      </c>
      <c r="D13" s="135" t="e">
        <f>VLOOKUP($N13,УЧАСТНИКИ!$A$1:$K$716,4,FALSE)</f>
        <v>#N/A</v>
      </c>
      <c r="E13" s="135" t="e">
        <f>VLOOKUP($N13,УЧАСТНИКИ!$A$1:$K$716,8,FALSE)</f>
        <v>#N/A</v>
      </c>
      <c r="F13" s="235" t="e">
        <f>VLOOKUP($N13,УЧАСТНИКИ!$A$1:$K$716,5,FALSE)</f>
        <v>#N/A</v>
      </c>
      <c r="G13" s="235" t="e">
        <f>VLOOKUP($N13,УЧАСТНИКИ!#REF!,7,FALSE)</f>
        <v>#REF!</v>
      </c>
      <c r="H13" s="235" t="e">
        <f>VLOOKUP($N13,УЧАСТНИКИ!$A$1:$K$716,11,FALSE)</f>
        <v>#N/A</v>
      </c>
      <c r="I13" s="180" t="s">
        <v>370</v>
      </c>
      <c r="J13" s="137">
        <v>2</v>
      </c>
      <c r="K13" s="411" t="e">
        <f>VLOOKUP($N13,УЧАСТНИКИ!$A$1:$K$716,9,FALSE)</f>
        <v>#N/A</v>
      </c>
      <c r="L13" s="137"/>
      <c r="M13" s="300" t="e">
        <f>VLOOKUP($N13,УЧАСТНИКИ!$A$1:$K$716,10,FALSE)</f>
        <v>#N/A</v>
      </c>
      <c r="N13" s="192"/>
    </row>
    <row r="14" spans="1:33" ht="17.100000000000001" customHeight="1" x14ac:dyDescent="0.2">
      <c r="A14" s="132">
        <v>4</v>
      </c>
      <c r="B14" s="292" t="e">
        <f>VLOOKUP($N14,УЧАСТНИКИ!$A$1:$K$716,3,FALSE)</f>
        <v>#N/A</v>
      </c>
      <c r="C14" s="135">
        <f t="shared" si="0"/>
        <v>0</v>
      </c>
      <c r="D14" s="135" t="e">
        <f>VLOOKUP($N14,УЧАСТНИКИ!$A$1:$K$716,4,FALSE)</f>
        <v>#N/A</v>
      </c>
      <c r="E14" s="135" t="e">
        <f>VLOOKUP($N14,УЧАСТНИКИ!$A$1:$K$716,8,FALSE)</f>
        <v>#N/A</v>
      </c>
      <c r="F14" s="235" t="e">
        <f>VLOOKUP($N14,УЧАСТНИКИ!$A$1:$K$716,5,FALSE)</f>
        <v>#N/A</v>
      </c>
      <c r="G14" s="235" t="e">
        <f>VLOOKUP($N14,УЧАСТНИКИ!#REF!,7,FALSE)</f>
        <v>#REF!</v>
      </c>
      <c r="H14" s="235" t="e">
        <f>VLOOKUP($N14,УЧАСТНИКИ!$A$1:$K$716,11,FALSE)</f>
        <v>#N/A</v>
      </c>
      <c r="I14" s="180" t="s">
        <v>372</v>
      </c>
      <c r="J14" s="137">
        <v>2</v>
      </c>
      <c r="K14" s="411" t="e">
        <f>VLOOKUP($N14,УЧАСТНИКИ!$A$1:$K$716,9,FALSE)</f>
        <v>#N/A</v>
      </c>
      <c r="L14" s="137">
        <v>15</v>
      </c>
      <c r="M14" s="300" t="e">
        <f>VLOOKUP($N14,УЧАСТНИКИ!$A$1:$K$716,10,FALSE)</f>
        <v>#N/A</v>
      </c>
      <c r="N14" s="192"/>
    </row>
    <row r="15" spans="1:33" ht="17.100000000000001" customHeight="1" x14ac:dyDescent="0.2">
      <c r="A15" s="132">
        <v>5</v>
      </c>
      <c r="B15" s="292" t="e">
        <f>VLOOKUP($N15,УЧАСТНИКИ!$A$1:$K$716,3,FALSE)</f>
        <v>#N/A</v>
      </c>
      <c r="C15" s="135">
        <f t="shared" si="0"/>
        <v>0</v>
      </c>
      <c r="D15" s="135" t="e">
        <f>VLOOKUP($N15,УЧАСТНИКИ!$A$1:$K$716,4,FALSE)</f>
        <v>#N/A</v>
      </c>
      <c r="E15" s="135" t="e">
        <f>VLOOKUP($N15,УЧАСТНИКИ!$A$1:$K$716,8,FALSE)</f>
        <v>#N/A</v>
      </c>
      <c r="F15" s="235" t="e">
        <f>VLOOKUP($N15,УЧАСТНИКИ!$A$1:$K$716,5,FALSE)</f>
        <v>#N/A</v>
      </c>
      <c r="G15" s="235" t="e">
        <f>VLOOKUP($N15,УЧАСТНИКИ!#REF!,7,FALSE)</f>
        <v>#REF!</v>
      </c>
      <c r="H15" s="235" t="e">
        <f>VLOOKUP($N15,УЧАСТНИКИ!$A$1:$K$716,11,FALSE)</f>
        <v>#N/A</v>
      </c>
      <c r="I15" s="180" t="s">
        <v>373</v>
      </c>
      <c r="J15" s="137">
        <v>3</v>
      </c>
      <c r="K15" s="411" t="e">
        <f>VLOOKUP($N15,УЧАСТНИКИ!$A$1:$K$716,9,FALSE)</f>
        <v>#N/A</v>
      </c>
      <c r="L15" s="137">
        <v>14</v>
      </c>
      <c r="M15" s="300" t="e">
        <f>VLOOKUP($N15,УЧАСТНИКИ!$A$1:$K$716,10,FALSE)</f>
        <v>#N/A</v>
      </c>
      <c r="N15" s="192"/>
    </row>
    <row r="16" spans="1:33" ht="17.100000000000001" customHeight="1" x14ac:dyDescent="0.2">
      <c r="A16" s="132">
        <v>6</v>
      </c>
      <c r="B16" s="292" t="e">
        <f>VLOOKUP($N16,УЧАСТНИКИ!$A$1:$K$716,3,FALSE)</f>
        <v>#N/A</v>
      </c>
      <c r="C16" s="135">
        <f t="shared" si="0"/>
        <v>0</v>
      </c>
      <c r="D16" s="135" t="e">
        <f>VLOOKUP($N16,УЧАСТНИКИ!$A$1:$K$716,4,FALSE)</f>
        <v>#N/A</v>
      </c>
      <c r="E16" s="135" t="e">
        <f>VLOOKUP($N16,УЧАСТНИКИ!$A$1:$K$716,8,FALSE)</f>
        <v>#N/A</v>
      </c>
      <c r="F16" s="235" t="e">
        <f>VLOOKUP($N16,УЧАСТНИКИ!$A$1:$K$716,5,FALSE)</f>
        <v>#N/A</v>
      </c>
      <c r="G16" s="235" t="e">
        <f>VLOOKUP($N16,УЧАСТНИКИ!#REF!,7,FALSE)</f>
        <v>#REF!</v>
      </c>
      <c r="H16" s="235" t="e">
        <f>VLOOKUP($N16,УЧАСТНИКИ!$A$1:$K$716,11,FALSE)</f>
        <v>#N/A</v>
      </c>
      <c r="I16" s="180" t="s">
        <v>374</v>
      </c>
      <c r="J16" s="137">
        <v>3</v>
      </c>
      <c r="K16" s="411" t="e">
        <f>VLOOKUP($N16,УЧАСТНИКИ!$A$1:$K$716,9,FALSE)</f>
        <v>#N/A</v>
      </c>
      <c r="L16" s="137">
        <v>13</v>
      </c>
      <c r="M16" s="300" t="e">
        <f>VLOOKUP($N16,УЧАСТНИКИ!$A$1:$K$716,10,FALSE)</f>
        <v>#N/A</v>
      </c>
      <c r="N16" s="192"/>
    </row>
    <row r="17" spans="1:14" ht="17.100000000000001" customHeight="1" x14ac:dyDescent="0.2">
      <c r="A17" s="132">
        <v>7</v>
      </c>
      <c r="B17" s="292" t="e">
        <f>VLOOKUP($N17,УЧАСТНИКИ!$A$1:$K$716,3,FALSE)</f>
        <v>#N/A</v>
      </c>
      <c r="C17" s="135">
        <f t="shared" si="0"/>
        <v>0</v>
      </c>
      <c r="D17" s="135" t="e">
        <f>VLOOKUP($N17,УЧАСТНИКИ!$A$1:$K$716,4,FALSE)</f>
        <v>#N/A</v>
      </c>
      <c r="E17" s="135" t="e">
        <f>VLOOKUP($N17,УЧАСТНИКИ!$A$1:$K$716,8,FALSE)</f>
        <v>#N/A</v>
      </c>
      <c r="F17" s="235" t="e">
        <f>VLOOKUP($N17,УЧАСТНИКИ!$A$1:$K$716,5,FALSE)</f>
        <v>#N/A</v>
      </c>
      <c r="G17" s="235" t="e">
        <f>VLOOKUP($N17,УЧАСТНИКИ!#REF!,7,FALSE)</f>
        <v>#REF!</v>
      </c>
      <c r="H17" s="235" t="e">
        <f>VLOOKUP($N17,УЧАСТНИКИ!$A$1:$K$716,11,FALSE)</f>
        <v>#N/A</v>
      </c>
      <c r="I17" s="180" t="s">
        <v>375</v>
      </c>
      <c r="J17" s="137">
        <v>3</v>
      </c>
      <c r="K17" s="411" t="e">
        <f>VLOOKUP($N17,УЧАСТНИКИ!$A$1:$K$716,9,FALSE)</f>
        <v>#N/A</v>
      </c>
      <c r="L17" s="137">
        <v>12</v>
      </c>
      <c r="M17" s="300" t="e">
        <f>VLOOKUP($N17,УЧАСТНИКИ!$A$1:$K$716,10,FALSE)</f>
        <v>#N/A</v>
      </c>
      <c r="N17" s="192"/>
    </row>
    <row r="18" spans="1:14" ht="17.100000000000001" customHeight="1" x14ac:dyDescent="0.2">
      <c r="A18" s="132">
        <v>8</v>
      </c>
      <c r="B18" s="292" t="e">
        <f>VLOOKUP($N18,УЧАСТНИКИ!$A$1:$K$716,3,FALSE)</f>
        <v>#N/A</v>
      </c>
      <c r="C18" s="135">
        <f t="shared" si="0"/>
        <v>0</v>
      </c>
      <c r="D18" s="135" t="e">
        <f>VLOOKUP($N18,УЧАСТНИКИ!$A$1:$K$716,4,FALSE)</f>
        <v>#N/A</v>
      </c>
      <c r="E18" s="135" t="e">
        <f>VLOOKUP($N18,УЧАСТНИКИ!$A$1:$K$716,8,FALSE)</f>
        <v>#N/A</v>
      </c>
      <c r="F18" s="235" t="e">
        <f>VLOOKUP($N18,УЧАСТНИКИ!$A$1:$K$716,5,FALSE)</f>
        <v>#N/A</v>
      </c>
      <c r="G18" s="235" t="e">
        <f>VLOOKUP($N18,УЧАСТНИКИ!#REF!,7,FALSE)</f>
        <v>#REF!</v>
      </c>
      <c r="H18" s="235" t="e">
        <f>VLOOKUP($N18,УЧАСТНИКИ!$A$1:$K$716,11,FALSE)</f>
        <v>#N/A</v>
      </c>
      <c r="I18" s="180" t="s">
        <v>381</v>
      </c>
      <c r="J18" s="137">
        <v>3</v>
      </c>
      <c r="K18" s="411" t="e">
        <f>VLOOKUP($N18,УЧАСТНИКИ!$A$1:$K$716,9,FALSE)</f>
        <v>#N/A</v>
      </c>
      <c r="L18" s="137">
        <v>11</v>
      </c>
      <c r="M18" s="300" t="e">
        <f>VLOOKUP($N18,УЧАСТНИКИ!$A$1:$K$716,10,FALSE)</f>
        <v>#N/A</v>
      </c>
      <c r="N18" s="192"/>
    </row>
    <row r="19" spans="1:14" ht="17.100000000000001" customHeight="1" x14ac:dyDescent="0.2">
      <c r="A19" s="132">
        <v>9</v>
      </c>
      <c r="B19" s="292" t="e">
        <f>VLOOKUP($N19,УЧАСТНИКИ!$A$1:$K$716,3,FALSE)</f>
        <v>#N/A</v>
      </c>
      <c r="C19" s="135">
        <f t="shared" si="0"/>
        <v>0</v>
      </c>
      <c r="D19" s="135" t="e">
        <f>VLOOKUP($N19,УЧАСТНИКИ!$A$1:$K$716,4,FALSE)</f>
        <v>#N/A</v>
      </c>
      <c r="E19" s="135" t="e">
        <f>VLOOKUP($N19,УЧАСТНИКИ!$A$1:$K$716,8,FALSE)</f>
        <v>#N/A</v>
      </c>
      <c r="F19" s="235" t="e">
        <f>VLOOKUP($N19,УЧАСТНИКИ!$A$1:$K$716,5,FALSE)</f>
        <v>#N/A</v>
      </c>
      <c r="G19" s="235" t="e">
        <f>VLOOKUP($N19,УЧАСТНИКИ!#REF!,7,FALSE)</f>
        <v>#REF!</v>
      </c>
      <c r="H19" s="235" t="e">
        <f>VLOOKUP($N19,УЧАСТНИКИ!$A$1:$K$716,11,FALSE)</f>
        <v>#N/A</v>
      </c>
      <c r="I19" s="180" t="s">
        <v>387</v>
      </c>
      <c r="J19" s="137">
        <v>3</v>
      </c>
      <c r="K19" s="411" t="e">
        <f>VLOOKUP($N19,УЧАСТНИКИ!$A$1:$K$716,9,FALSE)</f>
        <v>#N/A</v>
      </c>
      <c r="L19" s="137">
        <v>10</v>
      </c>
      <c r="M19" s="300" t="e">
        <f>VLOOKUP($N19,УЧАСТНИКИ!$A$1:$K$716,10,FALSE)</f>
        <v>#N/A</v>
      </c>
      <c r="N19" s="192"/>
    </row>
    <row r="20" spans="1:14" ht="17.100000000000001" customHeight="1" x14ac:dyDescent="0.2">
      <c r="A20" s="132">
        <v>10</v>
      </c>
      <c r="B20" s="292" t="e">
        <f>VLOOKUP($N20,УЧАСТНИКИ!$A$1:$K$716,3,FALSE)</f>
        <v>#N/A</v>
      </c>
      <c r="C20" s="135">
        <f t="shared" si="0"/>
        <v>0</v>
      </c>
      <c r="D20" s="135" t="e">
        <f>VLOOKUP($N20,УЧАСТНИКИ!$A$1:$K$716,4,FALSE)</f>
        <v>#N/A</v>
      </c>
      <c r="E20" s="135" t="e">
        <f>VLOOKUP($N20,УЧАСТНИКИ!$A$1:$K$716,8,FALSE)</f>
        <v>#N/A</v>
      </c>
      <c r="F20" s="235" t="e">
        <f>VLOOKUP($N20,УЧАСТНИКИ!$A$1:$K$716,5,FALSE)</f>
        <v>#N/A</v>
      </c>
      <c r="G20" s="235" t="e">
        <f>VLOOKUP($N20,УЧАСТНИКИ!#REF!,7,FALSE)</f>
        <v>#REF!</v>
      </c>
      <c r="H20" s="235" t="e">
        <f>VLOOKUP($N20,УЧАСТНИКИ!$A$1:$K$716,11,FALSE)</f>
        <v>#N/A</v>
      </c>
      <c r="I20" s="180" t="s">
        <v>389</v>
      </c>
      <c r="J20" s="137">
        <v>3</v>
      </c>
      <c r="K20" s="411" t="e">
        <f>VLOOKUP($N20,УЧАСТНИКИ!$A$1:$K$716,9,FALSE)</f>
        <v>#N/A</v>
      </c>
      <c r="L20" s="137"/>
      <c r="M20" s="300" t="e">
        <f>VLOOKUP($N20,УЧАСТНИКИ!$A$1:$K$716,10,FALSE)</f>
        <v>#N/A</v>
      </c>
      <c r="N20" s="192"/>
    </row>
    <row r="21" spans="1:14" ht="17.100000000000001" customHeight="1" x14ac:dyDescent="0.2">
      <c r="A21" s="132">
        <v>11</v>
      </c>
      <c r="B21" s="292" t="e">
        <f>VLOOKUP($N21,УЧАСТНИКИ!$A$1:$K$716,3,FALSE)</f>
        <v>#N/A</v>
      </c>
      <c r="C21" s="135">
        <f t="shared" si="0"/>
        <v>0</v>
      </c>
      <c r="D21" s="135" t="e">
        <f>VLOOKUP($N21,УЧАСТНИКИ!$A$1:$K$716,4,FALSE)</f>
        <v>#N/A</v>
      </c>
      <c r="E21" s="135" t="e">
        <f>VLOOKUP($N21,УЧАСТНИКИ!$A$1:$K$716,8,FALSE)</f>
        <v>#N/A</v>
      </c>
      <c r="F21" s="235" t="e">
        <f>VLOOKUP($N21,УЧАСТНИКИ!$A$1:$K$716,5,FALSE)</f>
        <v>#N/A</v>
      </c>
      <c r="G21" s="235" t="e">
        <f>VLOOKUP($N21,УЧАСТНИКИ!#REF!,7,FALSE)</f>
        <v>#REF!</v>
      </c>
      <c r="H21" s="235" t="e">
        <f>VLOOKUP($N21,УЧАСТНИКИ!$A$1:$K$716,11,FALSE)</f>
        <v>#N/A</v>
      </c>
      <c r="I21" s="180" t="s">
        <v>378</v>
      </c>
      <c r="J21" s="137">
        <v>3</v>
      </c>
      <c r="K21" s="411" t="e">
        <f>VLOOKUP($N21,УЧАСТНИКИ!$A$1:$K$716,9,FALSE)</f>
        <v>#N/A</v>
      </c>
      <c r="L21" s="137"/>
      <c r="M21" s="300" t="e">
        <f>VLOOKUP($N21,УЧАСТНИКИ!$A$1:$K$716,10,FALSE)</f>
        <v>#N/A</v>
      </c>
      <c r="N21" s="192"/>
    </row>
    <row r="22" spans="1:14" ht="17.100000000000001" customHeight="1" x14ac:dyDescent="0.2">
      <c r="A22" s="132">
        <v>12</v>
      </c>
      <c r="B22" s="292" t="e">
        <f>VLOOKUP($N22,УЧАСТНИКИ!$A$1:$K$716,3,FALSE)</f>
        <v>#N/A</v>
      </c>
      <c r="C22" s="135">
        <f t="shared" si="0"/>
        <v>0</v>
      </c>
      <c r="D22" s="135" t="e">
        <f>VLOOKUP($N22,УЧАСТНИКИ!$A$1:$K$716,4,FALSE)</f>
        <v>#N/A</v>
      </c>
      <c r="E22" s="135" t="e">
        <f>VLOOKUP($N22,УЧАСТНИКИ!$A$1:$K$716,8,FALSE)</f>
        <v>#N/A</v>
      </c>
      <c r="F22" s="235" t="e">
        <f>VLOOKUP($N22,УЧАСТНИКИ!$A$1:$K$716,5,FALSE)</f>
        <v>#N/A</v>
      </c>
      <c r="G22" s="235" t="e">
        <f>VLOOKUP($N22,УЧАСТНИКИ!#REF!,7,FALSE)</f>
        <v>#REF!</v>
      </c>
      <c r="H22" s="235" t="e">
        <f>VLOOKUP($N22,УЧАСТНИКИ!$A$1:$K$716,11,FALSE)</f>
        <v>#N/A</v>
      </c>
      <c r="I22" s="180" t="s">
        <v>379</v>
      </c>
      <c r="J22" s="137">
        <v>3</v>
      </c>
      <c r="K22" s="411" t="e">
        <f>VLOOKUP($N22,УЧАСТНИКИ!$A$1:$K$716,9,FALSE)</f>
        <v>#N/A</v>
      </c>
      <c r="L22" s="137">
        <v>9</v>
      </c>
      <c r="M22" s="300" t="e">
        <f>VLOOKUP($N22,УЧАСТНИКИ!$A$1:$K$716,10,FALSE)</f>
        <v>#N/A</v>
      </c>
      <c r="N22" s="192"/>
    </row>
    <row r="23" spans="1:14" ht="17.100000000000001" customHeight="1" x14ac:dyDescent="0.2">
      <c r="A23" s="132">
        <v>13</v>
      </c>
      <c r="B23" s="292" t="e">
        <f>VLOOKUP($N23,УЧАСТНИКИ!$A$1:$K$716,3,FALSE)</f>
        <v>#N/A</v>
      </c>
      <c r="C23" s="135">
        <f t="shared" si="0"/>
        <v>0</v>
      </c>
      <c r="D23" s="135" t="e">
        <f>VLOOKUP($N23,УЧАСТНИКИ!$A$1:$K$716,4,FALSE)</f>
        <v>#N/A</v>
      </c>
      <c r="E23" s="135" t="e">
        <f>VLOOKUP($N23,УЧАСТНИКИ!$A$1:$K$716,8,FALSE)</f>
        <v>#N/A</v>
      </c>
      <c r="F23" s="235" t="e">
        <f>VLOOKUP($N23,УЧАСТНИКИ!$A$1:$K$716,5,FALSE)</f>
        <v>#N/A</v>
      </c>
      <c r="G23" s="235" t="e">
        <f>VLOOKUP($N23,УЧАСТНИКИ!#REF!,7,FALSE)</f>
        <v>#REF!</v>
      </c>
      <c r="H23" s="235" t="e">
        <f>VLOOKUP($N23,УЧАСТНИКИ!$A$1:$K$716,11,FALSE)</f>
        <v>#N/A</v>
      </c>
      <c r="I23" s="180" t="s">
        <v>386</v>
      </c>
      <c r="J23" s="137" t="s">
        <v>64</v>
      </c>
      <c r="K23" s="411" t="e">
        <f>VLOOKUP($N23,УЧАСТНИКИ!$A$1:$K$716,9,FALSE)</f>
        <v>#N/A</v>
      </c>
      <c r="L23" s="137">
        <v>8</v>
      </c>
      <c r="M23" s="300" t="e">
        <f>VLOOKUP($N23,УЧАСТНИКИ!$A$1:$K$716,10,FALSE)</f>
        <v>#N/A</v>
      </c>
      <c r="N23" s="192"/>
    </row>
    <row r="24" spans="1:14" ht="17.100000000000001" customHeight="1" x14ac:dyDescent="0.2">
      <c r="A24" s="132">
        <v>14</v>
      </c>
      <c r="B24" s="292" t="e">
        <f>VLOOKUP($N24,УЧАСТНИКИ!$A$1:$K$716,3,FALSE)</f>
        <v>#N/A</v>
      </c>
      <c r="C24" s="135">
        <f t="shared" si="0"/>
        <v>0</v>
      </c>
      <c r="D24" s="135" t="e">
        <f>VLOOKUP($N24,УЧАСТНИКИ!$A$1:$K$716,4,FALSE)</f>
        <v>#N/A</v>
      </c>
      <c r="E24" s="135" t="e">
        <f>VLOOKUP($N24,УЧАСТНИКИ!$A$1:$K$716,8,FALSE)</f>
        <v>#N/A</v>
      </c>
      <c r="F24" s="235" t="e">
        <f>VLOOKUP($N24,УЧАСТНИКИ!$A$1:$K$716,5,FALSE)</f>
        <v>#N/A</v>
      </c>
      <c r="G24" s="235" t="e">
        <f>VLOOKUP($N24,УЧАСТНИКИ!#REF!,7,FALSE)</f>
        <v>#REF!</v>
      </c>
      <c r="H24" s="235" t="e">
        <f>VLOOKUP($N24,УЧАСТНИКИ!$A$1:$K$716,11,FALSE)</f>
        <v>#N/A</v>
      </c>
      <c r="I24" s="180" t="s">
        <v>396</v>
      </c>
      <c r="J24" s="137" t="s">
        <v>64</v>
      </c>
      <c r="K24" s="411" t="e">
        <f>VLOOKUP($N24,УЧАСТНИКИ!$A$1:$K$716,9,FALSE)</f>
        <v>#N/A</v>
      </c>
      <c r="L24" s="137">
        <v>7</v>
      </c>
      <c r="M24" s="300" t="e">
        <f>VLOOKUP($N24,УЧАСТНИКИ!$A$1:$K$716,10,FALSE)</f>
        <v>#N/A</v>
      </c>
      <c r="N24" s="192"/>
    </row>
    <row r="25" spans="1:14" ht="17.100000000000001" customHeight="1" x14ac:dyDescent="0.2">
      <c r="A25" s="132">
        <v>15</v>
      </c>
      <c r="B25" s="292" t="e">
        <f>VLOOKUP($N25,УЧАСТНИКИ!$A$1:$K$716,3,FALSE)</f>
        <v>#N/A</v>
      </c>
      <c r="C25" s="135">
        <f t="shared" si="0"/>
        <v>0</v>
      </c>
      <c r="D25" s="135" t="e">
        <f>VLOOKUP($N25,УЧАСТНИКИ!$A$1:$K$716,4,FALSE)</f>
        <v>#N/A</v>
      </c>
      <c r="E25" s="135" t="e">
        <f>VLOOKUP($N25,УЧАСТНИКИ!$A$1:$K$716,8,FALSE)</f>
        <v>#N/A</v>
      </c>
      <c r="F25" s="235" t="e">
        <f>VLOOKUP($N25,УЧАСТНИКИ!$A$1:$K$716,5,FALSE)</f>
        <v>#N/A</v>
      </c>
      <c r="G25" s="235" t="e">
        <f>VLOOKUP($N25,УЧАСТНИКИ!#REF!,7,FALSE)</f>
        <v>#REF!</v>
      </c>
      <c r="H25" s="235" t="e">
        <f>VLOOKUP($N25,УЧАСТНИКИ!$A$1:$K$716,11,FALSE)</f>
        <v>#N/A</v>
      </c>
      <c r="I25" s="180" t="s">
        <v>376</v>
      </c>
      <c r="J25" s="137" t="s">
        <v>64</v>
      </c>
      <c r="K25" s="411" t="e">
        <f>VLOOKUP($N25,УЧАСТНИКИ!$A$1:$K$716,9,FALSE)</f>
        <v>#N/A</v>
      </c>
      <c r="L25" s="137">
        <v>6</v>
      </c>
      <c r="M25" s="300" t="e">
        <f>VLOOKUP($N25,УЧАСТНИКИ!$A$1:$K$716,10,FALSE)</f>
        <v>#N/A</v>
      </c>
      <c r="N25" s="192"/>
    </row>
    <row r="26" spans="1:14" ht="17.100000000000001" customHeight="1" x14ac:dyDescent="0.2">
      <c r="A26" s="132">
        <v>16</v>
      </c>
      <c r="B26" s="292" t="e">
        <f>VLOOKUP($N26,УЧАСТНИКИ!$A$1:$K$716,3,FALSE)</f>
        <v>#N/A</v>
      </c>
      <c r="C26" s="135">
        <f t="shared" si="0"/>
        <v>0</v>
      </c>
      <c r="D26" s="135" t="e">
        <f>VLOOKUP($N26,УЧАСТНИКИ!$A$1:$K$716,4,FALSE)</f>
        <v>#N/A</v>
      </c>
      <c r="E26" s="135" t="e">
        <f>VLOOKUP($N26,УЧАСТНИКИ!$A$1:$K$716,8,FALSE)</f>
        <v>#N/A</v>
      </c>
      <c r="F26" s="235" t="e">
        <f>VLOOKUP($N26,УЧАСТНИКИ!$A$1:$K$716,5,FALSE)</f>
        <v>#N/A</v>
      </c>
      <c r="G26" s="235" t="e">
        <f>VLOOKUP($N26,УЧАСТНИКИ!#REF!,7,FALSE)</f>
        <v>#REF!</v>
      </c>
      <c r="H26" s="235" t="e">
        <f>VLOOKUP($N26,УЧАСТНИКИ!$A$1:$K$716,11,FALSE)</f>
        <v>#N/A</v>
      </c>
      <c r="I26" s="180" t="s">
        <v>385</v>
      </c>
      <c r="J26" s="137" t="s">
        <v>64</v>
      </c>
      <c r="K26" s="411" t="e">
        <f>VLOOKUP($N26,УЧАСТНИКИ!$A$1:$K$716,9,FALSE)</f>
        <v>#N/A</v>
      </c>
      <c r="L26" s="137">
        <v>5</v>
      </c>
      <c r="M26" s="300" t="e">
        <f>VLOOKUP($N26,УЧАСТНИКИ!$A$1:$K$716,10,FALSE)</f>
        <v>#N/A</v>
      </c>
      <c r="N26" s="192"/>
    </row>
    <row r="27" spans="1:14" ht="17.100000000000001" customHeight="1" x14ac:dyDescent="0.2">
      <c r="A27" s="132">
        <v>17</v>
      </c>
      <c r="B27" s="292" t="e">
        <f>VLOOKUP($N27,УЧАСТНИКИ!$A$1:$K$716,3,FALSE)</f>
        <v>#N/A</v>
      </c>
      <c r="C27" s="135">
        <f t="shared" si="0"/>
        <v>0</v>
      </c>
      <c r="D27" s="135" t="e">
        <f>VLOOKUP($N27,УЧАСТНИКИ!$A$1:$K$716,4,FALSE)</f>
        <v>#N/A</v>
      </c>
      <c r="E27" s="135" t="e">
        <f>VLOOKUP($N27,УЧАСТНИКИ!$A$1:$K$716,8,FALSE)</f>
        <v>#N/A</v>
      </c>
      <c r="F27" s="235" t="e">
        <f>VLOOKUP($N27,УЧАСТНИКИ!$A$1:$K$716,5,FALSE)</f>
        <v>#N/A</v>
      </c>
      <c r="G27" s="235" t="e">
        <f>VLOOKUP($N27,УЧАСТНИКИ!#REF!,7,FALSE)</f>
        <v>#REF!</v>
      </c>
      <c r="H27" s="235" t="e">
        <f>VLOOKUP($N27,УЧАСТНИКИ!$A$1:$K$716,11,FALSE)</f>
        <v>#N/A</v>
      </c>
      <c r="I27" s="180" t="s">
        <v>380</v>
      </c>
      <c r="J27" s="137" t="s">
        <v>64</v>
      </c>
      <c r="K27" s="411" t="e">
        <f>VLOOKUP($N27,УЧАСТНИКИ!$A$1:$K$716,9,FALSE)</f>
        <v>#N/A</v>
      </c>
      <c r="L27" s="137"/>
      <c r="M27" s="300" t="e">
        <f>VLOOKUP($N27,УЧАСТНИКИ!$A$1:$K$716,10,FALSE)</f>
        <v>#N/A</v>
      </c>
      <c r="N27" s="192"/>
    </row>
    <row r="28" spans="1:14" ht="17.100000000000001" customHeight="1" x14ac:dyDescent="0.2">
      <c r="A28" s="132">
        <v>18</v>
      </c>
      <c r="B28" s="292" t="e">
        <f>VLOOKUP($N28,УЧАСТНИКИ!$A$1:$K$716,3,FALSE)</f>
        <v>#N/A</v>
      </c>
      <c r="C28" s="135">
        <f t="shared" si="0"/>
        <v>0</v>
      </c>
      <c r="D28" s="135" t="e">
        <f>VLOOKUP($N28,УЧАСТНИКИ!$A$1:$K$716,4,FALSE)</f>
        <v>#N/A</v>
      </c>
      <c r="E28" s="135" t="e">
        <f>VLOOKUP($N28,УЧАСТНИКИ!$A$1:$K$716,8,FALSE)</f>
        <v>#N/A</v>
      </c>
      <c r="F28" s="235" t="e">
        <f>VLOOKUP($N28,УЧАСТНИКИ!$A$1:$K$716,5,FALSE)</f>
        <v>#N/A</v>
      </c>
      <c r="G28" s="235" t="e">
        <f>VLOOKUP($N28,УЧАСТНИКИ!#REF!,7,FALSE)</f>
        <v>#REF!</v>
      </c>
      <c r="H28" s="235" t="e">
        <f>VLOOKUP($N28,УЧАСТНИКИ!$A$1:$K$716,11,FALSE)</f>
        <v>#N/A</v>
      </c>
      <c r="I28" s="180" t="s">
        <v>377</v>
      </c>
      <c r="J28" s="137" t="s">
        <v>64</v>
      </c>
      <c r="K28" s="411" t="e">
        <f>VLOOKUP($N28,УЧАСТНИКИ!$A$1:$K$716,9,FALSE)</f>
        <v>#N/A</v>
      </c>
      <c r="L28" s="137">
        <v>4</v>
      </c>
      <c r="M28" s="300" t="e">
        <f>VLOOKUP($N28,УЧАСТНИКИ!$A$1:$K$716,10,FALSE)</f>
        <v>#N/A</v>
      </c>
      <c r="N28" s="192"/>
    </row>
    <row r="29" spans="1:14" ht="17.100000000000001" customHeight="1" x14ac:dyDescent="0.2">
      <c r="A29" s="132">
        <v>19</v>
      </c>
      <c r="B29" s="292" t="e">
        <f>VLOOKUP($N29,УЧАСТНИКИ!$A$1:$K$716,3,FALSE)</f>
        <v>#N/A</v>
      </c>
      <c r="C29" s="135">
        <f t="shared" si="0"/>
        <v>0</v>
      </c>
      <c r="D29" s="135" t="e">
        <f>VLOOKUP($N29,УЧАСТНИКИ!$A$1:$K$716,4,FALSE)</f>
        <v>#N/A</v>
      </c>
      <c r="E29" s="135" t="e">
        <f>VLOOKUP($N29,УЧАСТНИКИ!$A$1:$K$716,8,FALSE)</f>
        <v>#N/A</v>
      </c>
      <c r="F29" s="235" t="e">
        <f>VLOOKUP($N29,УЧАСТНИКИ!$A$1:$K$716,5,FALSE)</f>
        <v>#N/A</v>
      </c>
      <c r="G29" s="235" t="e">
        <f>VLOOKUP($N29,УЧАСТНИКИ!#REF!,7,FALSE)</f>
        <v>#REF!</v>
      </c>
      <c r="H29" s="235" t="e">
        <f>VLOOKUP($N29,УЧАСТНИКИ!$A$1:$K$716,11,FALSE)</f>
        <v>#N/A</v>
      </c>
      <c r="I29" s="180" t="s">
        <v>382</v>
      </c>
      <c r="J29" s="137" t="s">
        <v>64</v>
      </c>
      <c r="K29" s="411" t="e">
        <f>VLOOKUP($N29,УЧАСТНИКИ!$A$1:$K$716,9,FALSE)</f>
        <v>#N/A</v>
      </c>
      <c r="L29" s="137">
        <v>3</v>
      </c>
      <c r="M29" s="300" t="e">
        <f>VLOOKUP($N29,УЧАСТНИКИ!$A$1:$K$716,10,FALSE)</f>
        <v>#N/A</v>
      </c>
      <c r="N29" s="192"/>
    </row>
    <row r="30" spans="1:14" ht="17.100000000000001" customHeight="1" x14ac:dyDescent="0.2">
      <c r="A30" s="132">
        <v>20</v>
      </c>
      <c r="B30" s="292" t="e">
        <f>VLOOKUP($N30,УЧАСТНИКИ!$A$1:$K$716,3,FALSE)</f>
        <v>#N/A</v>
      </c>
      <c r="C30" s="135">
        <f t="shared" si="0"/>
        <v>0</v>
      </c>
      <c r="D30" s="135" t="e">
        <f>VLOOKUP($N30,УЧАСТНИКИ!$A$1:$K$716,4,FALSE)</f>
        <v>#N/A</v>
      </c>
      <c r="E30" s="135" t="e">
        <f>VLOOKUP($N30,УЧАСТНИКИ!$A$1:$K$716,8,FALSE)</f>
        <v>#N/A</v>
      </c>
      <c r="F30" s="235" t="e">
        <f>VLOOKUP($N30,УЧАСТНИКИ!$A$1:$K$716,5,FALSE)</f>
        <v>#N/A</v>
      </c>
      <c r="G30" s="235" t="e">
        <f>VLOOKUP($N30,УЧАСТНИКИ!#REF!,7,FALSE)</f>
        <v>#REF!</v>
      </c>
      <c r="H30" s="235" t="e">
        <f>VLOOKUP($N30,УЧАСТНИКИ!$A$1:$K$716,11,FALSE)</f>
        <v>#N/A</v>
      </c>
      <c r="I30" s="180" t="s">
        <v>384</v>
      </c>
      <c r="J30" s="137" t="s">
        <v>64</v>
      </c>
      <c r="K30" s="411" t="e">
        <f>VLOOKUP($N30,УЧАСТНИКИ!$A$1:$K$716,9,FALSE)</f>
        <v>#N/A</v>
      </c>
      <c r="L30" s="137"/>
      <c r="M30" s="300" t="e">
        <f>VLOOKUP($N30,УЧАСТНИКИ!$A$1:$K$716,10,FALSE)</f>
        <v>#N/A</v>
      </c>
      <c r="N30" s="192"/>
    </row>
    <row r="31" spans="1:14" ht="17.100000000000001" customHeight="1" x14ac:dyDescent="0.2">
      <c r="A31" s="132">
        <v>21</v>
      </c>
      <c r="B31" s="292" t="e">
        <f>VLOOKUP($N31,УЧАСТНИКИ!$A$1:$K$716,3,FALSE)</f>
        <v>#N/A</v>
      </c>
      <c r="C31" s="135">
        <f t="shared" si="0"/>
        <v>0</v>
      </c>
      <c r="D31" s="135" t="e">
        <f>VLOOKUP($N31,УЧАСТНИКИ!$A$1:$K$716,4,FALSE)</f>
        <v>#N/A</v>
      </c>
      <c r="E31" s="135" t="e">
        <f>VLOOKUP($N31,УЧАСТНИКИ!$A$1:$K$716,8,FALSE)</f>
        <v>#N/A</v>
      </c>
      <c r="F31" s="235" t="e">
        <f>VLOOKUP($N31,УЧАСТНИКИ!$A$1:$K$716,5,FALSE)</f>
        <v>#N/A</v>
      </c>
      <c r="G31" s="235" t="e">
        <f>VLOOKUP($N31,УЧАСТНИКИ!#REF!,7,FALSE)</f>
        <v>#REF!</v>
      </c>
      <c r="H31" s="235" t="e">
        <f>VLOOKUP($N31,УЧАСТНИКИ!$A$1:$K$716,11,FALSE)</f>
        <v>#N/A</v>
      </c>
      <c r="I31" s="180" t="s">
        <v>391</v>
      </c>
      <c r="J31" s="137" t="s">
        <v>64</v>
      </c>
      <c r="K31" s="411" t="e">
        <f>VLOOKUP($N31,УЧАСТНИКИ!$A$1:$K$716,9,FALSE)</f>
        <v>#N/A</v>
      </c>
      <c r="L31" s="137">
        <v>2</v>
      </c>
      <c r="M31" s="300" t="e">
        <f>VLOOKUP($N31,УЧАСТНИКИ!$A$1:$K$716,10,FALSE)</f>
        <v>#N/A</v>
      </c>
      <c r="N31" s="192"/>
    </row>
    <row r="32" spans="1:14" ht="17.100000000000001" customHeight="1" x14ac:dyDescent="0.2">
      <c r="A32" s="132">
        <v>22</v>
      </c>
      <c r="B32" s="292" t="e">
        <f>VLOOKUP($N32,УЧАСТНИКИ!$A$1:$K$716,3,FALSE)</f>
        <v>#N/A</v>
      </c>
      <c r="C32" s="135">
        <f t="shared" si="0"/>
        <v>0</v>
      </c>
      <c r="D32" s="135" t="e">
        <f>VLOOKUP($N32,УЧАСТНИКИ!$A$1:$K$716,4,FALSE)</f>
        <v>#N/A</v>
      </c>
      <c r="E32" s="135" t="e">
        <f>VLOOKUP($N32,УЧАСТНИКИ!$A$1:$K$716,8,FALSE)</f>
        <v>#N/A</v>
      </c>
      <c r="F32" s="235" t="e">
        <f>VLOOKUP($N32,УЧАСТНИКИ!$A$1:$K$716,5,FALSE)</f>
        <v>#N/A</v>
      </c>
      <c r="G32" s="235" t="e">
        <f>VLOOKUP($N32,УЧАСТНИКИ!#REF!,7,FALSE)</f>
        <v>#REF!</v>
      </c>
      <c r="H32" s="235" t="e">
        <f>VLOOKUP($N32,УЧАСТНИКИ!$A$1:$K$716,11,FALSE)</f>
        <v>#N/A</v>
      </c>
      <c r="I32" s="180" t="s">
        <v>369</v>
      </c>
      <c r="J32" s="137" t="s">
        <v>64</v>
      </c>
      <c r="K32" s="411" t="e">
        <f>VLOOKUP($N32,УЧАСТНИКИ!$A$1:$K$716,9,FALSE)</f>
        <v>#N/A</v>
      </c>
      <c r="L32" s="137"/>
      <c r="M32" s="300" t="e">
        <f>VLOOKUP($N32,УЧАСТНИКИ!$A$1:$K$716,10,FALSE)</f>
        <v>#N/A</v>
      </c>
      <c r="N32" s="192"/>
    </row>
    <row r="33" spans="1:14" ht="17.100000000000001" customHeight="1" x14ac:dyDescent="0.2">
      <c r="A33" s="132">
        <v>23</v>
      </c>
      <c r="B33" s="292" t="e">
        <f>VLOOKUP($N33,УЧАСТНИКИ!$A$1:$K$716,3,FALSE)</f>
        <v>#N/A</v>
      </c>
      <c r="C33" s="135">
        <f t="shared" si="0"/>
        <v>0</v>
      </c>
      <c r="D33" s="135" t="e">
        <f>VLOOKUP($N33,УЧАСТНИКИ!$A$1:$K$716,4,FALSE)</f>
        <v>#N/A</v>
      </c>
      <c r="E33" s="135" t="e">
        <f>VLOOKUP($N33,УЧАСТНИКИ!$A$1:$K$716,8,FALSE)</f>
        <v>#N/A</v>
      </c>
      <c r="F33" s="235" t="e">
        <f>VLOOKUP($N33,УЧАСТНИКИ!$A$1:$K$716,5,FALSE)</f>
        <v>#N/A</v>
      </c>
      <c r="G33" s="235" t="e">
        <f>VLOOKUP($N33,УЧАСТНИКИ!#REF!,7,FALSE)</f>
        <v>#REF!</v>
      </c>
      <c r="H33" s="235" t="e">
        <f>VLOOKUP($N33,УЧАСТНИКИ!$A$1:$K$716,11,FALSE)</f>
        <v>#N/A</v>
      </c>
      <c r="I33" s="180" t="s">
        <v>388</v>
      </c>
      <c r="J33" s="137" t="s">
        <v>64</v>
      </c>
      <c r="K33" s="411" t="e">
        <f>VLOOKUP($N33,УЧАСТНИКИ!$A$1:$K$716,9,FALSE)</f>
        <v>#N/A</v>
      </c>
      <c r="L33" s="137">
        <v>1</v>
      </c>
      <c r="M33" s="300" t="e">
        <f>VLOOKUP($N33,УЧАСТНИКИ!$A$1:$K$716,10,FALSE)</f>
        <v>#N/A</v>
      </c>
      <c r="N33" s="192"/>
    </row>
    <row r="34" spans="1:14" ht="17.100000000000001" customHeight="1" x14ac:dyDescent="0.2">
      <c r="A34" s="132">
        <v>24</v>
      </c>
      <c r="B34" s="292" t="e">
        <f>VLOOKUP($N34,УЧАСТНИКИ!$A$1:$K$716,3,FALSE)</f>
        <v>#N/A</v>
      </c>
      <c r="C34" s="135">
        <f t="shared" si="0"/>
        <v>0</v>
      </c>
      <c r="D34" s="135" t="e">
        <f>VLOOKUP($N34,УЧАСТНИКИ!$A$1:$K$716,4,FALSE)</f>
        <v>#N/A</v>
      </c>
      <c r="E34" s="135" t="e">
        <f>VLOOKUP($N34,УЧАСТНИКИ!$A$1:$K$716,8,FALSE)</f>
        <v>#N/A</v>
      </c>
      <c r="F34" s="235" t="e">
        <f>VLOOKUP($N34,УЧАСТНИКИ!$A$1:$K$716,5,FALSE)</f>
        <v>#N/A</v>
      </c>
      <c r="G34" s="235" t="e">
        <f>VLOOKUP($N34,УЧАСТНИКИ!#REF!,7,FALSE)</f>
        <v>#REF!</v>
      </c>
      <c r="H34" s="235" t="e">
        <f>VLOOKUP($N34,УЧАСТНИКИ!$A$1:$K$716,11,FALSE)</f>
        <v>#N/A</v>
      </c>
      <c r="I34" s="180" t="s">
        <v>383</v>
      </c>
      <c r="J34" s="137" t="s">
        <v>64</v>
      </c>
      <c r="K34" s="411" t="e">
        <f>VLOOKUP($N34,УЧАСТНИКИ!$A$1:$K$716,9,FALSE)</f>
        <v>#N/A</v>
      </c>
      <c r="L34" s="137">
        <v>1</v>
      </c>
      <c r="M34" s="300" t="e">
        <f>VLOOKUP($N34,УЧАСТНИКИ!$A$1:$K$716,10,FALSE)</f>
        <v>#N/A</v>
      </c>
      <c r="N34" s="192"/>
    </row>
    <row r="35" spans="1:14" ht="17.100000000000001" customHeight="1" x14ac:dyDescent="0.2">
      <c r="A35" s="132">
        <v>25</v>
      </c>
      <c r="B35" s="292" t="e">
        <f>VLOOKUP($N35,УЧАСТНИКИ!$A$1:$K$716,3,FALSE)</f>
        <v>#N/A</v>
      </c>
      <c r="C35" s="135">
        <f t="shared" si="0"/>
        <v>0</v>
      </c>
      <c r="D35" s="135" t="e">
        <f>VLOOKUP($N35,УЧАСТНИКИ!$A$1:$K$716,4,FALSE)</f>
        <v>#N/A</v>
      </c>
      <c r="E35" s="135" t="e">
        <f>VLOOKUP($N35,УЧАСТНИКИ!$A$1:$K$716,8,FALSE)</f>
        <v>#N/A</v>
      </c>
      <c r="F35" s="235" t="e">
        <f>VLOOKUP($N35,УЧАСТНИКИ!$A$1:$K$716,5,FALSE)</f>
        <v>#N/A</v>
      </c>
      <c r="G35" s="235" t="e">
        <f>VLOOKUP($N35,УЧАСТНИКИ!#REF!,7,FALSE)</f>
        <v>#REF!</v>
      </c>
      <c r="H35" s="235" t="e">
        <f>VLOOKUP($N35,УЧАСТНИКИ!$A$1:$K$716,11,FALSE)</f>
        <v>#N/A</v>
      </c>
      <c r="I35" s="180" t="s">
        <v>395</v>
      </c>
      <c r="J35" s="137" t="s">
        <v>69</v>
      </c>
      <c r="K35" s="411" t="e">
        <f>VLOOKUP($N35,УЧАСТНИКИ!$A$1:$K$716,9,FALSE)</f>
        <v>#N/A</v>
      </c>
      <c r="L35" s="137">
        <v>0</v>
      </c>
      <c r="M35" s="300" t="e">
        <f>VLOOKUP($N35,УЧАСТНИКИ!$A$1:$K$716,10,FALSE)</f>
        <v>#N/A</v>
      </c>
      <c r="N35" s="192"/>
    </row>
    <row r="36" spans="1:14" ht="17.100000000000001" customHeight="1" x14ac:dyDescent="0.2">
      <c r="A36" s="132">
        <v>26</v>
      </c>
      <c r="B36" s="292" t="e">
        <f>VLOOKUP($N36,УЧАСТНИКИ!$A$1:$K$716,3,FALSE)</f>
        <v>#N/A</v>
      </c>
      <c r="C36" s="135">
        <f t="shared" si="0"/>
        <v>0</v>
      </c>
      <c r="D36" s="135" t="e">
        <f>VLOOKUP($N36,УЧАСТНИКИ!$A$1:$K$716,4,FALSE)</f>
        <v>#N/A</v>
      </c>
      <c r="E36" s="135" t="e">
        <f>VLOOKUP($N36,УЧАСТНИКИ!$A$1:$K$716,8,FALSE)</f>
        <v>#N/A</v>
      </c>
      <c r="F36" s="235" t="e">
        <f>VLOOKUP($N36,УЧАСТНИКИ!$A$1:$K$716,5,FALSE)</f>
        <v>#N/A</v>
      </c>
      <c r="G36" s="235" t="e">
        <f>VLOOKUP($N36,УЧАСТНИКИ!#REF!,7,FALSE)</f>
        <v>#REF!</v>
      </c>
      <c r="H36" s="235" t="e">
        <f>VLOOKUP($N36,УЧАСТНИКИ!$A$1:$K$716,11,FALSE)</f>
        <v>#N/A</v>
      </c>
      <c r="I36" s="180" t="s">
        <v>394</v>
      </c>
      <c r="J36" s="137" t="s">
        <v>69</v>
      </c>
      <c r="K36" s="411" t="e">
        <f>VLOOKUP($N36,УЧАСТНИКИ!$A$1:$K$716,9,FALSE)</f>
        <v>#N/A</v>
      </c>
      <c r="L36" s="137">
        <v>0</v>
      </c>
      <c r="M36" s="300" t="e">
        <f>VLOOKUP($N36,УЧАСТНИКИ!$A$1:$K$716,10,FALSE)</f>
        <v>#N/A</v>
      </c>
      <c r="N36" s="192"/>
    </row>
    <row r="37" spans="1:14" ht="17.100000000000001" customHeight="1" x14ac:dyDescent="0.2">
      <c r="A37" s="132">
        <v>27</v>
      </c>
      <c r="B37" s="292" t="e">
        <f>VLOOKUP($N37,УЧАСТНИКИ!$A$1:$K$716,3,FALSE)</f>
        <v>#N/A</v>
      </c>
      <c r="C37" s="135">
        <f t="shared" si="0"/>
        <v>0</v>
      </c>
      <c r="D37" s="135" t="e">
        <f>VLOOKUP($N37,УЧАСТНИКИ!$A$1:$K$716,4,FALSE)</f>
        <v>#N/A</v>
      </c>
      <c r="E37" s="135" t="e">
        <f>VLOOKUP($N37,УЧАСТНИКИ!$A$1:$K$716,8,FALSE)</f>
        <v>#N/A</v>
      </c>
      <c r="F37" s="235" t="e">
        <f>VLOOKUP($N37,УЧАСТНИКИ!$A$1:$K$716,5,FALSE)</f>
        <v>#N/A</v>
      </c>
      <c r="G37" s="235" t="e">
        <f>VLOOKUP($N37,УЧАСТНИКИ!#REF!,7,FALSE)</f>
        <v>#REF!</v>
      </c>
      <c r="H37" s="235" t="e">
        <f>VLOOKUP($N37,УЧАСТНИКИ!$A$1:$K$716,11,FALSE)</f>
        <v>#N/A</v>
      </c>
      <c r="I37" s="180" t="s">
        <v>390</v>
      </c>
      <c r="J37" s="137" t="s">
        <v>69</v>
      </c>
      <c r="K37" s="411" t="e">
        <f>VLOOKUP($N37,УЧАСТНИКИ!$A$1:$K$716,9,FALSE)</f>
        <v>#N/A</v>
      </c>
      <c r="L37" s="137">
        <v>0</v>
      </c>
      <c r="M37" s="300" t="e">
        <f>VLOOKUP($N37,УЧАСТНИКИ!$A$1:$K$716,10,FALSE)</f>
        <v>#N/A</v>
      </c>
      <c r="N37" s="192"/>
    </row>
    <row r="38" spans="1:14" ht="14.1" customHeight="1" x14ac:dyDescent="0.2">
      <c r="A38" s="132">
        <v>28</v>
      </c>
      <c r="B38" s="292" t="e">
        <f>VLOOKUP($N38,УЧАСТНИКИ!$A$1:$K$716,3,FALSE)</f>
        <v>#N/A</v>
      </c>
      <c r="C38" s="135">
        <f t="shared" si="0"/>
        <v>0</v>
      </c>
      <c r="D38" s="135" t="e">
        <f>VLOOKUP($N38,УЧАСТНИКИ!$A$1:$K$716,4,FALSE)</f>
        <v>#N/A</v>
      </c>
      <c r="E38" s="135" t="e">
        <f>VLOOKUP($N38,УЧАСТНИКИ!$A$1:$K$716,8,FALSE)</f>
        <v>#N/A</v>
      </c>
      <c r="F38" s="235" t="e">
        <f>VLOOKUP($N38,УЧАСТНИКИ!$A$1:$K$716,5,FALSE)</f>
        <v>#N/A</v>
      </c>
      <c r="G38" s="235" t="e">
        <f>VLOOKUP($N38,УЧАСТНИКИ!#REF!,7,FALSE)</f>
        <v>#REF!</v>
      </c>
      <c r="H38" s="235" t="e">
        <f>VLOOKUP($N38,УЧАСТНИКИ!$A$1:$K$716,11,FALSE)</f>
        <v>#N/A</v>
      </c>
      <c r="I38" s="180" t="s">
        <v>392</v>
      </c>
      <c r="J38" s="137" t="s">
        <v>69</v>
      </c>
      <c r="K38" s="411" t="e">
        <f>VLOOKUP($N38,УЧАСТНИКИ!$A$1:$K$716,9,FALSE)</f>
        <v>#N/A</v>
      </c>
      <c r="L38" s="137">
        <v>0</v>
      </c>
      <c r="M38" s="300" t="e">
        <f>VLOOKUP($N38,УЧАСТНИКИ!$A$1:$K$716,10,FALSE)</f>
        <v>#N/A</v>
      </c>
      <c r="N38" s="192"/>
    </row>
    <row r="39" spans="1:14" ht="14.1" customHeight="1" x14ac:dyDescent="0.2">
      <c r="A39" s="132">
        <v>29</v>
      </c>
      <c r="B39" s="292" t="e">
        <f>VLOOKUP($N39,УЧАСТНИКИ!$A$1:$K$716,3,FALSE)</f>
        <v>#N/A</v>
      </c>
      <c r="C39" s="135">
        <f t="shared" si="0"/>
        <v>0</v>
      </c>
      <c r="D39" s="135" t="e">
        <f>VLOOKUP($N39,УЧАСТНИКИ!$A$1:$K$716,4,FALSE)</f>
        <v>#N/A</v>
      </c>
      <c r="E39" s="135" t="e">
        <f>VLOOKUP($N39,УЧАСТНИКИ!$A$1:$K$716,8,FALSE)</f>
        <v>#N/A</v>
      </c>
      <c r="F39" s="235" t="e">
        <f>VLOOKUP($N39,УЧАСТНИКИ!$A$1:$K$716,5,FALSE)</f>
        <v>#N/A</v>
      </c>
      <c r="G39" s="235" t="e">
        <f>VLOOKUP($N39,УЧАСТНИКИ!#REF!,7,FALSE)</f>
        <v>#REF!</v>
      </c>
      <c r="H39" s="235" t="e">
        <f>VLOOKUP($N39,УЧАСТНИКИ!$A$1:$K$716,11,FALSE)</f>
        <v>#N/A</v>
      </c>
      <c r="I39" s="180" t="s">
        <v>393</v>
      </c>
      <c r="J39" s="137" t="s">
        <v>69</v>
      </c>
      <c r="K39" s="411" t="e">
        <f>VLOOKUP($N39,УЧАСТНИКИ!$A$1:$K$716,9,FALSE)</f>
        <v>#N/A</v>
      </c>
      <c r="L39" s="137">
        <v>0</v>
      </c>
      <c r="M39" s="300" t="e">
        <f>VLOOKUP($N39,УЧАСТНИКИ!$A$1:$K$716,10,FALSE)</f>
        <v>#N/A</v>
      </c>
      <c r="N39" s="192"/>
    </row>
    <row r="40" spans="1:14" ht="14.1" customHeight="1" x14ac:dyDescent="0.2">
      <c r="A40" s="132" t="s">
        <v>63</v>
      </c>
      <c r="B40" s="292" t="e">
        <f>VLOOKUP($N40,УЧАСТНИКИ!$A$1:$K$716,3,FALSE)</f>
        <v>#N/A</v>
      </c>
      <c r="C40" s="135">
        <f t="shared" si="0"/>
        <v>0</v>
      </c>
      <c r="D40" s="135" t="e">
        <f>VLOOKUP($N40,УЧАСТНИКИ!$A$1:$K$716,4,FALSE)</f>
        <v>#N/A</v>
      </c>
      <c r="E40" s="135" t="e">
        <f>VLOOKUP($N40,УЧАСТНИКИ!$A$1:$K$716,8,FALSE)</f>
        <v>#N/A</v>
      </c>
      <c r="F40" s="235" t="e">
        <f>VLOOKUP($N40,УЧАСТНИКИ!$A$1:$K$716,5,FALSE)</f>
        <v>#N/A</v>
      </c>
      <c r="G40" s="235" t="e">
        <f>VLOOKUP($N40,УЧАСТНИКИ!#REF!,7,FALSE)</f>
        <v>#REF!</v>
      </c>
      <c r="H40" s="235" t="e">
        <f>VLOOKUP($N40,УЧАСТНИКИ!$A$1:$K$716,11,FALSE)</f>
        <v>#N/A</v>
      </c>
      <c r="I40" s="180" t="s">
        <v>257</v>
      </c>
      <c r="J40" s="137"/>
      <c r="K40" s="411" t="e">
        <f>VLOOKUP($N40,УЧАСТНИКИ!$A$1:$K$716,9,FALSE)</f>
        <v>#N/A</v>
      </c>
      <c r="L40" s="137">
        <v>0</v>
      </c>
      <c r="M40" s="300" t="e">
        <f>VLOOKUP($N40,УЧАСТНИКИ!$A$1:$K$716,10,FALSE)</f>
        <v>#N/A</v>
      </c>
      <c r="N40" s="192"/>
    </row>
    <row r="41" spans="1:14" ht="15" customHeight="1" x14ac:dyDescent="0.2">
      <c r="A41" s="127"/>
      <c r="B41" s="438" t="str">
        <f>Name_9</f>
        <v>МУЖЧИНЫ 2001г.р. и старше</v>
      </c>
      <c r="C41" s="438"/>
      <c r="D41" s="438"/>
      <c r="E41" s="128"/>
      <c r="F41" s="128"/>
      <c r="G41" s="129"/>
      <c r="H41" s="128"/>
      <c r="I41" s="130"/>
      <c r="J41" s="128"/>
      <c r="K41" s="412"/>
      <c r="L41" s="412"/>
      <c r="M41" s="131"/>
    </row>
    <row r="42" spans="1:14" ht="14.1" customHeight="1" x14ac:dyDescent="0.2">
      <c r="A42" s="132">
        <v>1</v>
      </c>
      <c r="B42" s="292" t="e">
        <f>VLOOKUP($N42,УЧАСТНИКИ!$A$1:$K$716,3,FALSE)</f>
        <v>#N/A</v>
      </c>
      <c r="C42" s="135">
        <f t="shared" ref="C42:C51" si="1">N42</f>
        <v>0</v>
      </c>
      <c r="D42" s="135" t="e">
        <f>VLOOKUP($N42,УЧАСТНИКИ!$A$1:$K$716,4,FALSE)</f>
        <v>#N/A</v>
      </c>
      <c r="E42" s="135" t="e">
        <f>VLOOKUP($N42,УЧАСТНИКИ!$A$1:$K$716,8,FALSE)</f>
        <v>#N/A</v>
      </c>
      <c r="F42" s="235" t="e">
        <f>VLOOKUP($N42,УЧАСТНИКИ!$A$1:$K$716,5,FALSE)</f>
        <v>#N/A</v>
      </c>
      <c r="G42" s="235" t="e">
        <f>VLOOKUP($N42,УЧАСТНИКИ!#REF!,7,FALSE)</f>
        <v>#REF!</v>
      </c>
      <c r="H42" s="235" t="e">
        <f>VLOOKUP($N42,УЧАСТНИКИ!$A$1:$K$716,11,FALSE)</f>
        <v>#N/A</v>
      </c>
      <c r="I42" s="180" t="s">
        <v>399</v>
      </c>
      <c r="J42" s="137">
        <v>3</v>
      </c>
      <c r="K42" s="137"/>
      <c r="L42" s="137"/>
      <c r="M42" s="300" t="e">
        <f>VLOOKUP($N42,УЧАСТНИКИ!$A$1:$K$716,10,FALSE)</f>
        <v>#N/A</v>
      </c>
      <c r="N42" s="192"/>
    </row>
    <row r="43" spans="1:14" ht="14.1" customHeight="1" x14ac:dyDescent="0.2">
      <c r="A43" s="132">
        <v>2</v>
      </c>
      <c r="B43" s="292" t="e">
        <f>VLOOKUP($N43,УЧАСТНИКИ!$A$1:$K$716,3,FALSE)</f>
        <v>#N/A</v>
      </c>
      <c r="C43" s="135">
        <f t="shared" si="1"/>
        <v>0</v>
      </c>
      <c r="D43" s="135" t="e">
        <f>VLOOKUP($N43,УЧАСТНИКИ!$A$1:$K$716,4,FALSE)</f>
        <v>#N/A</v>
      </c>
      <c r="E43" s="135" t="e">
        <f>VLOOKUP($N43,УЧАСТНИКИ!$A$1:$K$716,8,FALSE)</f>
        <v>#N/A</v>
      </c>
      <c r="F43" s="235" t="e">
        <f>VLOOKUP($N43,УЧАСТНИКИ!$A$1:$K$716,5,FALSE)</f>
        <v>#N/A</v>
      </c>
      <c r="G43" s="235" t="e">
        <f>VLOOKUP($N43,УЧАСТНИКИ!#REF!,7,FALSE)</f>
        <v>#REF!</v>
      </c>
      <c r="H43" s="235" t="e">
        <f>VLOOKUP($N43,УЧАСТНИКИ!$A$1:$K$716,11,FALSE)</f>
        <v>#N/A</v>
      </c>
      <c r="I43" s="180" t="s">
        <v>400</v>
      </c>
      <c r="J43" s="137">
        <v>3</v>
      </c>
      <c r="K43" s="137"/>
      <c r="L43" s="137"/>
      <c r="M43" s="300" t="e">
        <f>VLOOKUP($N43,УЧАСТНИКИ!$A$1:$K$716,10,FALSE)</f>
        <v>#N/A</v>
      </c>
      <c r="N43" s="192"/>
    </row>
    <row r="44" spans="1:14" ht="14.1" customHeight="1" x14ac:dyDescent="0.2">
      <c r="A44" s="132">
        <v>3</v>
      </c>
      <c r="B44" s="292" t="e">
        <f>VLOOKUP($N44,УЧАСТНИКИ!$A$1:$K$716,3,FALSE)</f>
        <v>#N/A</v>
      </c>
      <c r="C44" s="135">
        <f t="shared" si="1"/>
        <v>0</v>
      </c>
      <c r="D44" s="135" t="e">
        <f>VLOOKUP($N44,УЧАСТНИКИ!$A$1:$K$716,4,FALSE)</f>
        <v>#N/A</v>
      </c>
      <c r="E44" s="135" t="e">
        <f>VLOOKUP($N44,УЧАСТНИКИ!$A$1:$K$716,8,FALSE)</f>
        <v>#N/A</v>
      </c>
      <c r="F44" s="235" t="e">
        <f>VLOOKUP($N44,УЧАСТНИКИ!$A$1:$K$716,5,FALSE)</f>
        <v>#N/A</v>
      </c>
      <c r="G44" s="235" t="e">
        <f>VLOOKUP($N44,УЧАСТНИКИ!#REF!,7,FALSE)</f>
        <v>#REF!</v>
      </c>
      <c r="H44" s="235" t="e">
        <f>VLOOKUP($N44,УЧАСТНИКИ!$A$1:$K$716,11,FALSE)</f>
        <v>#N/A</v>
      </c>
      <c r="I44" s="180" t="s">
        <v>404</v>
      </c>
      <c r="J44" s="137" t="s">
        <v>64</v>
      </c>
      <c r="K44" s="137"/>
      <c r="L44" s="137"/>
      <c r="M44" s="300" t="e">
        <f>VLOOKUP($N44,УЧАСТНИКИ!$A$1:$K$716,10,FALSE)</f>
        <v>#N/A</v>
      </c>
      <c r="N44" s="192"/>
    </row>
    <row r="45" spans="1:14" ht="14.1" customHeight="1" x14ac:dyDescent="0.2">
      <c r="A45" s="132">
        <v>4</v>
      </c>
      <c r="B45" s="292" t="e">
        <f>VLOOKUP($N45,УЧАСТНИКИ!$A$1:$K$716,3,FALSE)</f>
        <v>#N/A</v>
      </c>
      <c r="C45" s="135">
        <f t="shared" si="1"/>
        <v>0</v>
      </c>
      <c r="D45" s="135" t="e">
        <f>VLOOKUP($N45,УЧАСТНИКИ!$A$1:$K$716,4,FALSE)</f>
        <v>#N/A</v>
      </c>
      <c r="E45" s="135" t="e">
        <f>VLOOKUP($N45,УЧАСТНИКИ!$A$1:$K$716,8,FALSE)</f>
        <v>#N/A</v>
      </c>
      <c r="F45" s="235" t="e">
        <f>VLOOKUP($N45,УЧАСТНИКИ!$A$1:$K$716,5,FALSE)</f>
        <v>#N/A</v>
      </c>
      <c r="G45" s="235" t="e">
        <f>VLOOKUP($N45,УЧАСТНИКИ!#REF!,7,FALSE)</f>
        <v>#REF!</v>
      </c>
      <c r="H45" s="235" t="e">
        <f>VLOOKUP($N45,УЧАСТНИКИ!$A$1:$K$716,11,FALSE)</f>
        <v>#N/A</v>
      </c>
      <c r="I45" s="180" t="s">
        <v>398</v>
      </c>
      <c r="J45" s="137" t="s">
        <v>64</v>
      </c>
      <c r="K45" s="411"/>
      <c r="L45" s="137"/>
      <c r="M45" s="300" t="e">
        <f>VLOOKUP($N45,УЧАСТНИКИ!$A$1:$K$716,10,FALSE)</f>
        <v>#N/A</v>
      </c>
      <c r="N45" s="192"/>
    </row>
    <row r="46" spans="1:14" ht="14.1" customHeight="1" x14ac:dyDescent="0.2">
      <c r="A46" s="132">
        <v>5</v>
      </c>
      <c r="B46" s="292" t="e">
        <f>VLOOKUP($N46,УЧАСТНИКИ!$A$1:$K$716,3,FALSE)</f>
        <v>#N/A</v>
      </c>
      <c r="C46" s="135">
        <f t="shared" si="1"/>
        <v>0</v>
      </c>
      <c r="D46" s="135" t="e">
        <f>VLOOKUP($N46,УЧАСТНИКИ!$A$1:$K$716,4,FALSE)</f>
        <v>#N/A</v>
      </c>
      <c r="E46" s="135" t="e">
        <f>VLOOKUP($N46,УЧАСТНИКИ!$A$1:$K$716,8,FALSE)</f>
        <v>#N/A</v>
      </c>
      <c r="F46" s="235" t="e">
        <f>VLOOKUP($N46,УЧАСТНИКИ!$A$1:$K$716,5,FALSE)</f>
        <v>#N/A</v>
      </c>
      <c r="G46" s="235" t="e">
        <f>VLOOKUP($N46,УЧАСТНИКИ!#REF!,7,FALSE)</f>
        <v>#REF!</v>
      </c>
      <c r="H46" s="235" t="e">
        <f>VLOOKUP($N46,УЧАСТНИКИ!$A$1:$K$716,11,FALSE)</f>
        <v>#N/A</v>
      </c>
      <c r="I46" s="180" t="s">
        <v>402</v>
      </c>
      <c r="J46" s="137" t="s">
        <v>64</v>
      </c>
      <c r="K46" s="137"/>
      <c r="L46" s="137"/>
      <c r="M46" s="300" t="e">
        <f>VLOOKUP($N46,УЧАСТНИКИ!$A$1:$K$716,10,FALSE)</f>
        <v>#N/A</v>
      </c>
      <c r="N46" s="192"/>
    </row>
    <row r="47" spans="1:14" ht="14.1" customHeight="1" x14ac:dyDescent="0.2">
      <c r="A47" s="132">
        <v>6</v>
      </c>
      <c r="B47" s="292" t="e">
        <f>VLOOKUP($N47,УЧАСТНИКИ!$A$1:$K$716,3,FALSE)</f>
        <v>#N/A</v>
      </c>
      <c r="C47" s="135">
        <f t="shared" si="1"/>
        <v>0</v>
      </c>
      <c r="D47" s="135" t="e">
        <f>VLOOKUP($N47,УЧАСТНИКИ!$A$1:$K$716,4,FALSE)</f>
        <v>#N/A</v>
      </c>
      <c r="E47" s="135" t="e">
        <f>VLOOKUP($N47,УЧАСТНИКИ!$A$1:$K$716,8,FALSE)</f>
        <v>#N/A</v>
      </c>
      <c r="F47" s="235" t="e">
        <f>VLOOKUP($N47,УЧАСТНИКИ!$A$1:$K$716,5,FALSE)</f>
        <v>#N/A</v>
      </c>
      <c r="G47" s="235" t="e">
        <f>VLOOKUP($N47,УЧАСТНИКИ!#REF!,7,FALSE)</f>
        <v>#REF!</v>
      </c>
      <c r="H47" s="235" t="e">
        <f>VLOOKUP($N47,УЧАСТНИКИ!$A$1:$K$716,11,FALSE)</f>
        <v>#N/A</v>
      </c>
      <c r="I47" s="180" t="s">
        <v>403</v>
      </c>
      <c r="J47" s="137" t="s">
        <v>69</v>
      </c>
      <c r="K47" s="137"/>
      <c r="L47" s="137"/>
      <c r="M47" s="300" t="e">
        <f>VLOOKUP($N47,УЧАСТНИКИ!$A$1:$K$716,10,FALSE)</f>
        <v>#N/A</v>
      </c>
      <c r="N47" s="192"/>
    </row>
    <row r="48" spans="1:14" ht="14.1" customHeight="1" x14ac:dyDescent="0.2">
      <c r="A48" s="132">
        <v>7</v>
      </c>
      <c r="B48" s="292" t="e">
        <f>VLOOKUP($N48,УЧАСТНИКИ!$A$1:$K$716,3,FALSE)</f>
        <v>#N/A</v>
      </c>
      <c r="C48" s="135">
        <f t="shared" si="1"/>
        <v>0</v>
      </c>
      <c r="D48" s="135" t="e">
        <f>VLOOKUP($N48,УЧАСТНИКИ!$A$1:$K$716,4,FALSE)</f>
        <v>#N/A</v>
      </c>
      <c r="E48" s="135" t="e">
        <f>VLOOKUP($N48,УЧАСТНИКИ!$A$1:$K$716,8,FALSE)</f>
        <v>#N/A</v>
      </c>
      <c r="F48" s="235" t="e">
        <f>VLOOKUP($N48,УЧАСТНИКИ!$A$1:$K$716,5,FALSE)</f>
        <v>#N/A</v>
      </c>
      <c r="G48" s="235" t="e">
        <f>VLOOKUP($N48,УЧАСТНИКИ!#REF!,7,FALSE)</f>
        <v>#REF!</v>
      </c>
      <c r="H48" s="235" t="e">
        <f>VLOOKUP($N48,УЧАСТНИКИ!$A$1:$K$716,11,FALSE)</f>
        <v>#N/A</v>
      </c>
      <c r="I48" s="180" t="s">
        <v>405</v>
      </c>
      <c r="J48" s="137" t="s">
        <v>69</v>
      </c>
      <c r="K48" s="137"/>
      <c r="L48" s="137"/>
      <c r="M48" s="300" t="e">
        <f>VLOOKUP($N48,УЧАСТНИКИ!$A$1:$K$716,10,FALSE)</f>
        <v>#N/A</v>
      </c>
      <c r="N48" s="192"/>
    </row>
    <row r="49" spans="1:14" ht="14.1" customHeight="1" x14ac:dyDescent="0.2">
      <c r="A49" s="132">
        <v>8</v>
      </c>
      <c r="B49" s="292" t="e">
        <f>VLOOKUP($N49,УЧАСТНИКИ!$A$1:$K$716,3,FALSE)</f>
        <v>#N/A</v>
      </c>
      <c r="C49" s="135">
        <f t="shared" si="1"/>
        <v>0</v>
      </c>
      <c r="D49" s="135" t="e">
        <f>VLOOKUP($N49,УЧАСТНИКИ!$A$1:$K$716,4,FALSE)</f>
        <v>#N/A</v>
      </c>
      <c r="E49" s="135" t="e">
        <f>VLOOKUP($N49,УЧАСТНИКИ!$A$1:$K$716,8,FALSE)</f>
        <v>#N/A</v>
      </c>
      <c r="F49" s="235" t="e">
        <f>VLOOKUP($N49,УЧАСТНИКИ!$A$1:$K$716,5,FALSE)</f>
        <v>#N/A</v>
      </c>
      <c r="G49" s="235" t="e">
        <f>VLOOKUP($N49,УЧАСТНИКИ!#REF!,7,FALSE)</f>
        <v>#REF!</v>
      </c>
      <c r="H49" s="235" t="e">
        <f>VLOOKUP($N49,УЧАСТНИКИ!$A$1:$K$716,11,FALSE)</f>
        <v>#N/A</v>
      </c>
      <c r="I49" s="180" t="s">
        <v>401</v>
      </c>
      <c r="J49" s="137" t="s">
        <v>69</v>
      </c>
      <c r="K49" s="137"/>
      <c r="L49" s="137"/>
      <c r="M49" s="300" t="e">
        <f>VLOOKUP($N49,УЧАСТНИКИ!$A$1:$K$716,10,FALSE)</f>
        <v>#N/A</v>
      </c>
      <c r="N49" s="192"/>
    </row>
    <row r="50" spans="1:14" ht="14.1" customHeight="1" x14ac:dyDescent="0.2">
      <c r="A50" s="132">
        <v>9</v>
      </c>
      <c r="B50" s="292" t="e">
        <f>VLOOKUP($N50,УЧАСТНИКИ!$A$1:$K$716,3,FALSE)</f>
        <v>#N/A</v>
      </c>
      <c r="C50" s="135">
        <f t="shared" si="1"/>
        <v>0</v>
      </c>
      <c r="D50" s="135" t="e">
        <f>VLOOKUP($N50,УЧАСТНИКИ!$A$1:$K$716,4,FALSE)</f>
        <v>#N/A</v>
      </c>
      <c r="E50" s="135" t="e">
        <f>VLOOKUP($N50,УЧАСТНИКИ!$A$1:$K$716,8,FALSE)</f>
        <v>#N/A</v>
      </c>
      <c r="F50" s="235" t="e">
        <f>VLOOKUP($N50,УЧАСТНИКИ!$A$1:$K$716,5,FALSE)</f>
        <v>#N/A</v>
      </c>
      <c r="G50" s="235" t="e">
        <f>VLOOKUP($N50,УЧАСТНИКИ!#REF!,7,FALSE)</f>
        <v>#REF!</v>
      </c>
      <c r="H50" s="235" t="e">
        <f>VLOOKUP($N50,УЧАСТНИКИ!$A$1:$K$716,11,FALSE)</f>
        <v>#N/A</v>
      </c>
      <c r="I50" s="180" t="s">
        <v>397</v>
      </c>
      <c r="J50" s="137" t="s">
        <v>69</v>
      </c>
      <c r="K50" s="411"/>
      <c r="L50" s="137"/>
      <c r="M50" s="300" t="e">
        <f>VLOOKUP($N50,УЧАСТНИКИ!$A$1:$K$716,10,FALSE)</f>
        <v>#N/A</v>
      </c>
      <c r="N50" s="192"/>
    </row>
    <row r="51" spans="1:14" ht="14.1" customHeight="1" x14ac:dyDescent="0.2">
      <c r="A51" s="132" t="s">
        <v>63</v>
      </c>
      <c r="B51" s="292" t="e">
        <f>VLOOKUP($N51,УЧАСТНИКИ!$A$1:$K$716,3,FALSE)</f>
        <v>#N/A</v>
      </c>
      <c r="C51" s="135">
        <f t="shared" si="1"/>
        <v>0</v>
      </c>
      <c r="D51" s="135" t="e">
        <f>VLOOKUP($N51,УЧАСТНИКИ!$A$1:$K$716,4,FALSE)</f>
        <v>#N/A</v>
      </c>
      <c r="E51" s="135" t="e">
        <f>VLOOKUP($N51,УЧАСТНИКИ!$A$1:$K$716,8,FALSE)</f>
        <v>#N/A</v>
      </c>
      <c r="F51" s="235" t="e">
        <f>VLOOKUP($N51,УЧАСТНИКИ!$A$1:$K$716,5,FALSE)</f>
        <v>#N/A</v>
      </c>
      <c r="G51" s="235" t="e">
        <f>VLOOKUP($N51,УЧАСТНИКИ!#REF!,7,FALSE)</f>
        <v>#REF!</v>
      </c>
      <c r="H51" s="235" t="e">
        <f>VLOOKUP($N51,УЧАСТНИКИ!$A$1:$K$716,11,FALSE)</f>
        <v>#N/A</v>
      </c>
      <c r="I51" s="180" t="s">
        <v>177</v>
      </c>
      <c r="J51" s="137"/>
      <c r="K51" s="137"/>
      <c r="L51" s="137"/>
      <c r="M51" s="300" t="e">
        <f>VLOOKUP($N51,УЧАСТНИКИ!$A$1:$K$716,10,FALSE)</f>
        <v>#N/A</v>
      </c>
      <c r="N51" s="192"/>
    </row>
    <row r="52" spans="1:14" ht="15" customHeight="1" x14ac:dyDescent="0.2">
      <c r="A52" s="132">
        <v>9</v>
      </c>
      <c r="B52" s="292" t="e">
        <f>VLOOKUP($N52,УЧАСТНИКИ!$A$1:$K$716,3,FALSE)</f>
        <v>#N/A</v>
      </c>
      <c r="C52" s="135">
        <f t="shared" ref="C52:C63" si="2">N52</f>
        <v>0</v>
      </c>
      <c r="D52" s="135" t="e">
        <f>VLOOKUP($N52,УЧАСТНИКИ!$A$1:$K$716,4,FALSE)</f>
        <v>#N/A</v>
      </c>
      <c r="E52" s="135" t="e">
        <f>VLOOKUP($N52,УЧАСТНИКИ!$A$1:$K$716,8,FALSE)</f>
        <v>#N/A</v>
      </c>
      <c r="F52" s="235" t="e">
        <f>VLOOKUP($N52,УЧАСТНИКИ!$A$1:$K$716,5,FALSE)</f>
        <v>#N/A</v>
      </c>
      <c r="G52" s="235" t="e">
        <f>VLOOKUP($N52,УЧАСТНИКИ!#REF!,7,FALSE)</f>
        <v>#REF!</v>
      </c>
      <c r="H52" s="235" t="e">
        <f>VLOOKUP($N52,УЧАСТНИКИ!$A$1:$K$716,11,FALSE)</f>
        <v>#N/A</v>
      </c>
      <c r="I52" s="180"/>
      <c r="J52" s="137"/>
      <c r="K52" s="137"/>
      <c r="L52" s="137"/>
      <c r="M52" s="300" t="e">
        <f>VLOOKUP($N52,УЧАСТНИКИ!$A$1:$K$716,10,FALSE)</f>
        <v>#N/A</v>
      </c>
      <c r="N52" s="192"/>
    </row>
    <row r="53" spans="1:14" ht="15" customHeight="1" x14ac:dyDescent="0.2">
      <c r="A53" s="132">
        <v>10</v>
      </c>
      <c r="B53" s="292" t="e">
        <f>VLOOKUP($N53,УЧАСТНИКИ!$A$1:$K$716,3,FALSE)</f>
        <v>#N/A</v>
      </c>
      <c r="C53" s="135">
        <f t="shared" si="2"/>
        <v>0</v>
      </c>
      <c r="D53" s="135" t="e">
        <f>VLOOKUP($N53,УЧАСТНИКИ!$A$1:$K$716,4,FALSE)</f>
        <v>#N/A</v>
      </c>
      <c r="E53" s="135" t="e">
        <f>VLOOKUP($N53,УЧАСТНИКИ!$A$1:$K$716,8,FALSE)</f>
        <v>#N/A</v>
      </c>
      <c r="F53" s="235" t="e">
        <f>VLOOKUP($N53,УЧАСТНИКИ!$A$1:$K$716,5,FALSE)</f>
        <v>#N/A</v>
      </c>
      <c r="G53" s="235" t="e">
        <f>VLOOKUP($N53,УЧАСТНИКИ!#REF!,7,FALSE)</f>
        <v>#REF!</v>
      </c>
      <c r="H53" s="235" t="e">
        <f>VLOOKUP($N53,УЧАСТНИКИ!$A$1:$K$716,11,FALSE)</f>
        <v>#N/A</v>
      </c>
      <c r="I53" s="180"/>
      <c r="J53" s="137"/>
      <c r="K53" s="137"/>
      <c r="L53" s="137"/>
      <c r="M53" s="300" t="e">
        <f>VLOOKUP($N53,УЧАСТНИКИ!$A$1:$K$716,10,FALSE)</f>
        <v>#N/A</v>
      </c>
      <c r="N53" s="192"/>
    </row>
    <row r="54" spans="1:14" ht="15" customHeight="1" x14ac:dyDescent="0.2">
      <c r="A54" s="132">
        <v>11</v>
      </c>
      <c r="B54" s="292" t="e">
        <f>VLOOKUP($N54,УЧАСТНИКИ!$A$1:$K$716,3,FALSE)</f>
        <v>#N/A</v>
      </c>
      <c r="C54" s="135">
        <f t="shared" si="2"/>
        <v>0</v>
      </c>
      <c r="D54" s="135" t="e">
        <f>VLOOKUP($N54,УЧАСТНИКИ!$A$1:$K$716,4,FALSE)</f>
        <v>#N/A</v>
      </c>
      <c r="E54" s="135" t="e">
        <f>VLOOKUP($N54,УЧАСТНИКИ!$A$1:$K$716,8,FALSE)</f>
        <v>#N/A</v>
      </c>
      <c r="F54" s="235" t="e">
        <f>VLOOKUP($N54,УЧАСТНИКИ!$A$1:$K$716,5,FALSE)</f>
        <v>#N/A</v>
      </c>
      <c r="G54" s="235" t="e">
        <f>VLOOKUP($N54,УЧАСТНИКИ!#REF!,7,FALSE)</f>
        <v>#REF!</v>
      </c>
      <c r="H54" s="235" t="e">
        <f>VLOOKUP($N54,УЧАСТНИКИ!$A$1:$K$716,11,FALSE)</f>
        <v>#N/A</v>
      </c>
      <c r="I54" s="180"/>
      <c r="J54" s="137"/>
      <c r="K54" s="137"/>
      <c r="L54" s="137"/>
      <c r="M54" s="300" t="e">
        <f>VLOOKUP($N54,УЧАСТНИКИ!$A$1:$K$716,10,FALSE)</f>
        <v>#N/A</v>
      </c>
      <c r="N54" s="192"/>
    </row>
    <row r="55" spans="1:14" ht="15" customHeight="1" x14ac:dyDescent="0.2">
      <c r="A55" s="132">
        <v>12</v>
      </c>
      <c r="B55" s="292" t="e">
        <f>VLOOKUP($N55,УЧАСТНИКИ!$A$1:$K$716,3,FALSE)</f>
        <v>#N/A</v>
      </c>
      <c r="C55" s="135">
        <f t="shared" si="2"/>
        <v>0</v>
      </c>
      <c r="D55" s="135" t="e">
        <f>VLOOKUP($N55,УЧАСТНИКИ!$A$1:$K$716,4,FALSE)</f>
        <v>#N/A</v>
      </c>
      <c r="E55" s="135" t="e">
        <f>VLOOKUP($N55,УЧАСТНИКИ!$A$1:$K$716,8,FALSE)</f>
        <v>#N/A</v>
      </c>
      <c r="F55" s="235" t="e">
        <f>VLOOKUP($N55,УЧАСТНИКИ!$A$1:$K$716,5,FALSE)</f>
        <v>#N/A</v>
      </c>
      <c r="G55" s="235" t="e">
        <f>VLOOKUP($N55,УЧАСТНИКИ!#REF!,7,FALSE)</f>
        <v>#REF!</v>
      </c>
      <c r="H55" s="235" t="e">
        <f>VLOOKUP($N55,УЧАСТНИКИ!$A$1:$K$716,11,FALSE)</f>
        <v>#N/A</v>
      </c>
      <c r="I55" s="180"/>
      <c r="J55" s="137"/>
      <c r="K55" s="137"/>
      <c r="L55" s="137"/>
      <c r="M55" s="300" t="e">
        <f>VLOOKUP($N55,УЧАСТНИКИ!$A$1:$K$716,10,FALSE)</f>
        <v>#N/A</v>
      </c>
      <c r="N55" s="192"/>
    </row>
    <row r="56" spans="1:14" ht="15" customHeight="1" x14ac:dyDescent="0.2">
      <c r="A56" s="132">
        <v>13</v>
      </c>
      <c r="B56" s="292" t="e">
        <f>VLOOKUP($N56,УЧАСТНИКИ!$A$1:$K$716,3,FALSE)</f>
        <v>#N/A</v>
      </c>
      <c r="C56" s="135">
        <f t="shared" si="2"/>
        <v>0</v>
      </c>
      <c r="D56" s="135" t="e">
        <f>VLOOKUP($N56,УЧАСТНИКИ!$A$1:$K$716,4,FALSE)</f>
        <v>#N/A</v>
      </c>
      <c r="E56" s="135" t="e">
        <f>VLOOKUP($N56,УЧАСТНИКИ!$A$1:$K$716,8,FALSE)</f>
        <v>#N/A</v>
      </c>
      <c r="F56" s="235" t="e">
        <f>VLOOKUP($N56,УЧАСТНИКИ!$A$1:$K$716,5,FALSE)</f>
        <v>#N/A</v>
      </c>
      <c r="G56" s="235" t="e">
        <f>VLOOKUP($N56,УЧАСТНИКИ!#REF!,7,FALSE)</f>
        <v>#REF!</v>
      </c>
      <c r="H56" s="235" t="e">
        <f>VLOOKUP($N56,УЧАСТНИКИ!$A$1:$K$716,11,FALSE)</f>
        <v>#N/A</v>
      </c>
      <c r="I56" s="180"/>
      <c r="J56" s="137"/>
      <c r="K56" s="137"/>
      <c r="L56" s="137"/>
      <c r="M56" s="300" t="e">
        <f>VLOOKUP($N56,УЧАСТНИКИ!$A$1:$K$716,10,FALSE)</f>
        <v>#N/A</v>
      </c>
      <c r="N56" s="192"/>
    </row>
    <row r="57" spans="1:14" ht="15" customHeight="1" x14ac:dyDescent="0.2">
      <c r="A57" s="132">
        <v>14</v>
      </c>
      <c r="B57" s="292" t="e">
        <f>VLOOKUP($N57,УЧАСТНИКИ!$A$1:$K$716,3,FALSE)</f>
        <v>#N/A</v>
      </c>
      <c r="C57" s="135">
        <f t="shared" si="2"/>
        <v>0</v>
      </c>
      <c r="D57" s="135" t="e">
        <f>VLOOKUP($N57,УЧАСТНИКИ!$A$1:$K$716,4,FALSE)</f>
        <v>#N/A</v>
      </c>
      <c r="E57" s="135" t="e">
        <f>VLOOKUP($N57,УЧАСТНИКИ!$A$1:$K$716,8,FALSE)</f>
        <v>#N/A</v>
      </c>
      <c r="F57" s="235" t="e">
        <f>VLOOKUP($N57,УЧАСТНИКИ!$A$1:$K$716,5,FALSE)</f>
        <v>#N/A</v>
      </c>
      <c r="G57" s="235" t="e">
        <f>VLOOKUP($N57,УЧАСТНИКИ!#REF!,7,FALSE)</f>
        <v>#REF!</v>
      </c>
      <c r="H57" s="235" t="e">
        <f>VLOOKUP($N57,УЧАСТНИКИ!$A$1:$K$716,11,FALSE)</f>
        <v>#N/A</v>
      </c>
      <c r="I57" s="180"/>
      <c r="J57" s="137"/>
      <c r="K57" s="137"/>
      <c r="L57" s="137"/>
      <c r="M57" s="300" t="e">
        <f>VLOOKUP($N57,УЧАСТНИКИ!$A$1:$K$716,10,FALSE)</f>
        <v>#N/A</v>
      </c>
      <c r="N57" s="192"/>
    </row>
    <row r="58" spans="1:14" ht="15" customHeight="1" x14ac:dyDescent="0.2">
      <c r="A58" s="132">
        <v>15</v>
      </c>
      <c r="B58" s="292" t="e">
        <f>VLOOKUP($N58,УЧАСТНИКИ!$A$1:$K$716,3,FALSE)</f>
        <v>#N/A</v>
      </c>
      <c r="C58" s="135">
        <f t="shared" si="2"/>
        <v>0</v>
      </c>
      <c r="D58" s="135" t="e">
        <f>VLOOKUP($N58,УЧАСТНИКИ!$A$1:$K$716,4,FALSE)</f>
        <v>#N/A</v>
      </c>
      <c r="E58" s="135" t="e">
        <f>VLOOKUP($N58,УЧАСТНИКИ!$A$1:$K$716,8,FALSE)</f>
        <v>#N/A</v>
      </c>
      <c r="F58" s="235" t="e">
        <f>VLOOKUP($N58,УЧАСТНИКИ!$A$1:$K$716,5,FALSE)</f>
        <v>#N/A</v>
      </c>
      <c r="G58" s="235" t="e">
        <f>VLOOKUP($N58,УЧАСТНИКИ!#REF!,7,FALSE)</f>
        <v>#REF!</v>
      </c>
      <c r="H58" s="235" t="e">
        <f>VLOOKUP($N58,УЧАСТНИКИ!$A$1:$K$716,11,FALSE)</f>
        <v>#N/A</v>
      </c>
      <c r="I58" s="180"/>
      <c r="J58" s="137"/>
      <c r="K58" s="137"/>
      <c r="L58" s="137"/>
      <c r="M58" s="300" t="e">
        <f>VLOOKUP($N58,УЧАСТНИКИ!$A$1:$K$716,10,FALSE)</f>
        <v>#N/A</v>
      </c>
      <c r="N58" s="192"/>
    </row>
    <row r="59" spans="1:14" ht="15" customHeight="1" x14ac:dyDescent="0.2">
      <c r="A59" s="132">
        <v>16</v>
      </c>
      <c r="B59" s="292" t="e">
        <f>VLOOKUP($N59,УЧАСТНИКИ!$A$1:$K$716,3,FALSE)</f>
        <v>#N/A</v>
      </c>
      <c r="C59" s="135">
        <f t="shared" si="2"/>
        <v>0</v>
      </c>
      <c r="D59" s="135" t="e">
        <f>VLOOKUP($N59,УЧАСТНИКИ!$A$1:$K$716,4,FALSE)</f>
        <v>#N/A</v>
      </c>
      <c r="E59" s="135" t="e">
        <f>VLOOKUP($N59,УЧАСТНИКИ!$A$1:$K$716,8,FALSE)</f>
        <v>#N/A</v>
      </c>
      <c r="F59" s="235" t="e">
        <f>VLOOKUP($N59,УЧАСТНИКИ!$A$1:$K$716,5,FALSE)</f>
        <v>#N/A</v>
      </c>
      <c r="G59" s="235" t="e">
        <f>VLOOKUP($N59,УЧАСТНИКИ!#REF!,7,FALSE)</f>
        <v>#REF!</v>
      </c>
      <c r="H59" s="235" t="e">
        <f>VLOOKUP($N59,УЧАСТНИКИ!$A$1:$K$716,11,FALSE)</f>
        <v>#N/A</v>
      </c>
      <c r="I59" s="180"/>
      <c r="J59" s="137"/>
      <c r="K59" s="137"/>
      <c r="L59" s="137"/>
      <c r="M59" s="300" t="e">
        <f>VLOOKUP($N59,УЧАСТНИКИ!$A$1:$K$716,10,FALSE)</f>
        <v>#N/A</v>
      </c>
      <c r="N59" s="192"/>
    </row>
    <row r="60" spans="1:14" ht="15" customHeight="1" x14ac:dyDescent="0.2">
      <c r="A60" s="132">
        <v>17</v>
      </c>
      <c r="B60" s="292" t="e">
        <f>VLOOKUP($N60,УЧАСТНИКИ!$A$1:$K$716,3,FALSE)</f>
        <v>#N/A</v>
      </c>
      <c r="C60" s="135">
        <f t="shared" si="2"/>
        <v>0</v>
      </c>
      <c r="D60" s="135" t="e">
        <f>VLOOKUP($N60,УЧАСТНИКИ!$A$1:$K$716,4,FALSE)</f>
        <v>#N/A</v>
      </c>
      <c r="E60" s="135" t="e">
        <f>VLOOKUP($N60,УЧАСТНИКИ!$A$1:$K$716,8,FALSE)</f>
        <v>#N/A</v>
      </c>
      <c r="F60" s="235" t="e">
        <f>VLOOKUP($N60,УЧАСТНИКИ!$A$1:$K$716,5,FALSE)</f>
        <v>#N/A</v>
      </c>
      <c r="G60" s="235" t="e">
        <f>VLOOKUP($N60,УЧАСТНИКИ!#REF!,7,FALSE)</f>
        <v>#REF!</v>
      </c>
      <c r="H60" s="235" t="e">
        <f>VLOOKUP($N60,УЧАСТНИКИ!$A$1:$K$716,11,FALSE)</f>
        <v>#N/A</v>
      </c>
      <c r="I60" s="180"/>
      <c r="J60" s="137"/>
      <c r="K60" s="137"/>
      <c r="L60" s="137"/>
      <c r="M60" s="300" t="e">
        <f>VLOOKUP($N60,УЧАСТНИКИ!$A$1:$K$716,10,FALSE)</f>
        <v>#N/A</v>
      </c>
      <c r="N60" s="192"/>
    </row>
    <row r="61" spans="1:14" ht="15" customHeight="1" x14ac:dyDescent="0.2">
      <c r="A61" s="132">
        <v>18</v>
      </c>
      <c r="B61" s="292" t="e">
        <f>VLOOKUP($N61,УЧАСТНИКИ!$A$1:$K$716,3,FALSE)</f>
        <v>#N/A</v>
      </c>
      <c r="C61" s="135">
        <f t="shared" si="2"/>
        <v>0</v>
      </c>
      <c r="D61" s="135" t="e">
        <f>VLOOKUP($N61,УЧАСТНИКИ!$A$1:$K$716,4,FALSE)</f>
        <v>#N/A</v>
      </c>
      <c r="E61" s="135" t="e">
        <f>VLOOKUP($N61,УЧАСТНИКИ!$A$1:$K$716,8,FALSE)</f>
        <v>#N/A</v>
      </c>
      <c r="F61" s="235" t="e">
        <f>VLOOKUP($N61,УЧАСТНИКИ!$A$1:$K$716,5,FALSE)</f>
        <v>#N/A</v>
      </c>
      <c r="G61" s="235" t="e">
        <f>VLOOKUP($N61,УЧАСТНИКИ!#REF!,7,FALSE)</f>
        <v>#REF!</v>
      </c>
      <c r="H61" s="235" t="e">
        <f>VLOOKUP($N61,УЧАСТНИКИ!$A$1:$K$716,11,FALSE)</f>
        <v>#N/A</v>
      </c>
      <c r="I61" s="180"/>
      <c r="J61" s="137"/>
      <c r="K61" s="137"/>
      <c r="L61" s="137"/>
      <c r="M61" s="300" t="e">
        <f>VLOOKUP($N61,УЧАСТНИКИ!$A$1:$K$716,10,FALSE)</f>
        <v>#N/A</v>
      </c>
      <c r="N61" s="192"/>
    </row>
    <row r="62" spans="1:14" ht="15" customHeight="1" x14ac:dyDescent="0.2">
      <c r="A62" s="132">
        <v>19</v>
      </c>
      <c r="B62" s="292" t="e">
        <f>VLOOKUP($N62,УЧАСТНИКИ!$A$1:$K$716,3,FALSE)</f>
        <v>#N/A</v>
      </c>
      <c r="C62" s="135">
        <f t="shared" si="2"/>
        <v>0</v>
      </c>
      <c r="D62" s="135" t="e">
        <f>VLOOKUP($N62,УЧАСТНИКИ!$A$1:$K$716,4,FALSE)</f>
        <v>#N/A</v>
      </c>
      <c r="E62" s="135" t="e">
        <f>VLOOKUP($N62,УЧАСТНИКИ!$A$1:$K$716,8,FALSE)</f>
        <v>#N/A</v>
      </c>
      <c r="F62" s="235" t="e">
        <f>VLOOKUP($N62,УЧАСТНИКИ!$A$1:$K$716,5,FALSE)</f>
        <v>#N/A</v>
      </c>
      <c r="G62" s="235" t="e">
        <f>VLOOKUP($N62,УЧАСТНИКИ!#REF!,7,FALSE)</f>
        <v>#REF!</v>
      </c>
      <c r="H62" s="235" t="e">
        <f>VLOOKUP($N62,УЧАСТНИКИ!$A$1:$K$716,11,FALSE)</f>
        <v>#N/A</v>
      </c>
      <c r="I62" s="180"/>
      <c r="J62" s="137"/>
      <c r="K62" s="137"/>
      <c r="L62" s="137"/>
      <c r="M62" s="300" t="e">
        <f>VLOOKUP($N62,УЧАСТНИКИ!$A$1:$K$716,10,FALSE)</f>
        <v>#N/A</v>
      </c>
      <c r="N62" s="192"/>
    </row>
    <row r="63" spans="1:14" ht="15" customHeight="1" x14ac:dyDescent="0.2">
      <c r="A63" s="132">
        <v>20</v>
      </c>
      <c r="B63" s="292" t="e">
        <f>VLOOKUP($N63,УЧАСТНИКИ!$A$1:$K$716,3,FALSE)</f>
        <v>#N/A</v>
      </c>
      <c r="C63" s="135">
        <f t="shared" si="2"/>
        <v>0</v>
      </c>
      <c r="D63" s="135" t="e">
        <f>VLOOKUP($N63,УЧАСТНИКИ!$A$1:$K$716,4,FALSE)</f>
        <v>#N/A</v>
      </c>
      <c r="E63" s="135" t="e">
        <f>VLOOKUP($N63,УЧАСТНИКИ!$A$1:$K$716,8,FALSE)</f>
        <v>#N/A</v>
      </c>
      <c r="F63" s="235" t="e">
        <f>VLOOKUP($N63,УЧАСТНИКИ!$A$1:$K$716,5,FALSE)</f>
        <v>#N/A</v>
      </c>
      <c r="G63" s="235" t="e">
        <f>VLOOKUP($N63,УЧАСТНИКИ!#REF!,7,FALSE)</f>
        <v>#REF!</v>
      </c>
      <c r="H63" s="235" t="e">
        <f>VLOOKUP($N63,УЧАСТНИКИ!$A$1:$K$716,11,FALSE)</f>
        <v>#N/A</v>
      </c>
      <c r="I63" s="180"/>
      <c r="J63" s="137"/>
      <c r="K63" s="137"/>
      <c r="L63" s="137"/>
      <c r="M63" s="300" t="e">
        <f>VLOOKUP($N63,УЧАСТНИКИ!$A$1:$K$716,10,FALSE)</f>
        <v>#N/A</v>
      </c>
      <c r="N63" s="192"/>
    </row>
    <row r="64" spans="1:14" ht="15" customHeight="1" x14ac:dyDescent="0.2">
      <c r="A64" s="132"/>
      <c r="B64" s="292"/>
      <c r="C64" s="135"/>
      <c r="D64" s="135"/>
      <c r="E64" s="135"/>
      <c r="F64" s="235"/>
      <c r="G64" s="235"/>
      <c r="H64" s="235"/>
      <c r="I64" s="179"/>
      <c r="J64" s="137"/>
      <c r="K64" s="137"/>
      <c r="L64" s="137"/>
      <c r="M64" s="300"/>
      <c r="N64" s="196"/>
    </row>
    <row r="65" spans="1:14" ht="15" customHeight="1" x14ac:dyDescent="0.2">
      <c r="A65" s="132"/>
      <c r="B65" s="292"/>
      <c r="C65" s="135"/>
      <c r="D65" s="135"/>
      <c r="E65" s="135"/>
      <c r="F65" s="235"/>
      <c r="G65" s="235"/>
      <c r="H65" s="235"/>
      <c r="I65" s="179"/>
      <c r="J65" s="137"/>
      <c r="K65" s="137"/>
      <c r="L65" s="137"/>
      <c r="M65" s="300"/>
      <c r="N65" s="196"/>
    </row>
    <row r="66" spans="1:14" ht="15" customHeight="1" x14ac:dyDescent="0.2">
      <c r="A66" s="132"/>
      <c r="B66" s="292"/>
      <c r="C66" s="135"/>
      <c r="D66" s="135"/>
      <c r="E66" s="135"/>
      <c r="F66" s="235"/>
      <c r="G66" s="235"/>
      <c r="H66" s="235"/>
      <c r="I66" s="179"/>
      <c r="J66" s="137"/>
      <c r="K66" s="137"/>
      <c r="L66" s="137"/>
      <c r="M66" s="300"/>
      <c r="N66" s="196"/>
    </row>
    <row r="67" spans="1:14" ht="15" customHeight="1" x14ac:dyDescent="0.2">
      <c r="A67" s="132"/>
      <c r="B67" s="292"/>
      <c r="C67" s="135"/>
      <c r="D67" s="135"/>
      <c r="E67" s="135"/>
      <c r="F67" s="235"/>
      <c r="G67" s="235"/>
      <c r="H67" s="235"/>
      <c r="I67" s="179"/>
      <c r="J67" s="137"/>
      <c r="K67" s="137"/>
      <c r="L67" s="137"/>
      <c r="M67" s="300"/>
      <c r="N67" s="196"/>
    </row>
    <row r="68" spans="1:14" ht="15" customHeight="1" x14ac:dyDescent="0.2">
      <c r="A68" s="132"/>
      <c r="B68" s="292"/>
      <c r="C68" s="135"/>
      <c r="D68" s="135"/>
      <c r="E68" s="135"/>
      <c r="F68" s="235"/>
      <c r="G68" s="235"/>
      <c r="H68" s="235"/>
      <c r="I68" s="179"/>
      <c r="J68" s="137"/>
      <c r="K68" s="137"/>
      <c r="L68" s="137"/>
      <c r="M68" s="300"/>
      <c r="N68" s="196"/>
    </row>
    <row r="69" spans="1:14" ht="15" customHeight="1" x14ac:dyDescent="0.2">
      <c r="A69" s="132"/>
      <c r="B69" s="292"/>
      <c r="C69" s="135"/>
      <c r="D69" s="135"/>
      <c r="E69" s="135"/>
      <c r="F69" s="235"/>
      <c r="G69" s="235"/>
      <c r="H69" s="235"/>
      <c r="I69" s="179"/>
      <c r="J69" s="137"/>
      <c r="K69" s="137"/>
      <c r="L69" s="137"/>
      <c r="M69" s="300"/>
      <c r="N69" s="196"/>
    </row>
    <row r="70" spans="1:14" ht="15" customHeight="1" x14ac:dyDescent="0.2">
      <c r="A70" s="132"/>
      <c r="B70" s="292"/>
      <c r="C70" s="135"/>
      <c r="D70" s="135"/>
      <c r="E70" s="135"/>
      <c r="F70" s="235"/>
      <c r="G70" s="235"/>
      <c r="H70" s="235"/>
      <c r="I70" s="179"/>
      <c r="J70" s="137"/>
      <c r="K70" s="137"/>
      <c r="L70" s="137"/>
      <c r="M70" s="300"/>
      <c r="N70" s="196"/>
    </row>
    <row r="71" spans="1:14" ht="15" customHeight="1" x14ac:dyDescent="0.2">
      <c r="A71" s="132"/>
      <c r="B71" s="292"/>
      <c r="C71" s="135"/>
      <c r="D71" s="135"/>
      <c r="E71" s="135"/>
      <c r="F71" s="235"/>
      <c r="G71" s="235"/>
      <c r="H71" s="235"/>
      <c r="I71" s="179"/>
      <c r="J71" s="137"/>
      <c r="K71" s="137"/>
      <c r="L71" s="137"/>
      <c r="M71" s="300"/>
      <c r="N71" s="196"/>
    </row>
    <row r="72" spans="1:14" ht="15" customHeight="1" x14ac:dyDescent="0.2">
      <c r="A72" s="132"/>
      <c r="B72" s="292"/>
      <c r="C72" s="135"/>
      <c r="D72" s="135"/>
      <c r="E72" s="135"/>
      <c r="F72" s="235"/>
      <c r="G72" s="235"/>
      <c r="H72" s="235"/>
      <c r="I72" s="179"/>
      <c r="J72" s="137"/>
      <c r="K72" s="137"/>
      <c r="L72" s="137"/>
      <c r="M72" s="300"/>
      <c r="N72" s="196"/>
    </row>
    <row r="73" spans="1:14" ht="15" customHeight="1" x14ac:dyDescent="0.2">
      <c r="A73" s="132"/>
      <c r="B73" s="292"/>
      <c r="C73" s="135"/>
      <c r="D73" s="135"/>
      <c r="E73" s="135"/>
      <c r="F73" s="235"/>
      <c r="G73" s="235"/>
      <c r="H73" s="235"/>
      <c r="I73" s="179"/>
      <c r="J73" s="137"/>
      <c r="K73" s="137"/>
      <c r="L73" s="137"/>
      <c r="M73" s="300"/>
      <c r="N73" s="196"/>
    </row>
    <row r="74" spans="1:14" ht="15" customHeight="1" x14ac:dyDescent="0.2">
      <c r="A74" s="132"/>
      <c r="B74" s="292"/>
      <c r="C74" s="135"/>
      <c r="D74" s="135"/>
      <c r="E74" s="135"/>
      <c r="F74" s="235"/>
      <c r="G74" s="235"/>
      <c r="H74" s="235"/>
      <c r="I74" s="179"/>
      <c r="J74" s="137"/>
      <c r="K74" s="137"/>
      <c r="L74" s="137"/>
      <c r="M74" s="300"/>
      <c r="N74" s="196"/>
    </row>
    <row r="75" spans="1:14" ht="15" customHeight="1" x14ac:dyDescent="0.2">
      <c r="A75" s="132"/>
      <c r="B75" s="292"/>
      <c r="C75" s="135"/>
      <c r="D75" s="135"/>
      <c r="E75" s="135"/>
      <c r="F75" s="235"/>
      <c r="G75" s="235"/>
      <c r="H75" s="235"/>
      <c r="I75" s="179"/>
      <c r="J75" s="137"/>
      <c r="K75" s="137"/>
      <c r="L75" s="137"/>
      <c r="M75" s="300"/>
      <c r="N75" s="196"/>
    </row>
    <row r="76" spans="1:14" ht="15" customHeight="1" x14ac:dyDescent="0.2">
      <c r="A76" s="132"/>
      <c r="B76" s="292"/>
      <c r="C76" s="135"/>
      <c r="D76" s="135"/>
      <c r="E76" s="135"/>
      <c r="F76" s="235"/>
      <c r="G76" s="235"/>
      <c r="H76" s="235"/>
      <c r="I76" s="179"/>
      <c r="J76" s="137"/>
      <c r="K76" s="137"/>
      <c r="L76" s="137"/>
      <c r="M76" s="300"/>
      <c r="N76" s="196"/>
    </row>
    <row r="77" spans="1:14" ht="15" customHeight="1" x14ac:dyDescent="0.2">
      <c r="A77" s="132"/>
      <c r="B77" s="292"/>
      <c r="C77" s="135"/>
      <c r="D77" s="135"/>
      <c r="E77" s="135"/>
      <c r="F77" s="235"/>
      <c r="G77" s="235"/>
      <c r="H77" s="235"/>
      <c r="I77" s="179"/>
      <c r="J77" s="137"/>
      <c r="K77" s="137"/>
      <c r="L77" s="137"/>
      <c r="M77" s="300"/>
      <c r="N77" s="196"/>
    </row>
    <row r="78" spans="1:14" ht="15" customHeight="1" x14ac:dyDescent="0.2">
      <c r="A78" s="132"/>
      <c r="B78" s="292"/>
      <c r="C78" s="135"/>
      <c r="D78" s="135"/>
      <c r="E78" s="135"/>
      <c r="F78" s="235"/>
      <c r="G78" s="235"/>
      <c r="H78" s="235"/>
      <c r="I78" s="179"/>
      <c r="J78" s="137"/>
      <c r="K78" s="137"/>
      <c r="L78" s="137"/>
      <c r="M78" s="300"/>
      <c r="N78" s="196"/>
    </row>
    <row r="79" spans="1:14" ht="15" customHeight="1" x14ac:dyDescent="0.2">
      <c r="A79" s="132"/>
      <c r="B79" s="292"/>
      <c r="C79" s="135"/>
      <c r="D79" s="135"/>
      <c r="E79" s="135"/>
      <c r="F79" s="235"/>
      <c r="G79" s="235"/>
      <c r="H79" s="235"/>
      <c r="I79" s="179"/>
      <c r="J79" s="137"/>
      <c r="K79" s="137"/>
      <c r="L79" s="137"/>
      <c r="M79" s="300"/>
      <c r="N79" s="196"/>
    </row>
    <row r="80" spans="1:14" ht="15" customHeight="1" x14ac:dyDescent="0.2">
      <c r="A80" s="132"/>
      <c r="B80" s="292"/>
      <c r="C80" s="135"/>
      <c r="D80" s="135"/>
      <c r="E80" s="135"/>
      <c r="F80" s="235"/>
      <c r="G80" s="235"/>
      <c r="H80" s="235"/>
      <c r="I80" s="179"/>
      <c r="J80" s="137"/>
      <c r="K80" s="137"/>
      <c r="L80" s="137"/>
      <c r="M80" s="300"/>
      <c r="N80" s="196"/>
    </row>
    <row r="81" spans="1:14" ht="15" customHeight="1" x14ac:dyDescent="0.2">
      <c r="A81" s="132"/>
      <c r="B81" s="292"/>
      <c r="C81" s="135"/>
      <c r="D81" s="135"/>
      <c r="E81" s="135"/>
      <c r="F81" s="235"/>
      <c r="G81" s="235"/>
      <c r="H81" s="235"/>
      <c r="I81" s="179"/>
      <c r="J81" s="137"/>
      <c r="K81" s="137"/>
      <c r="L81" s="137"/>
      <c r="M81" s="300"/>
      <c r="N81" s="196"/>
    </row>
    <row r="82" spans="1:14" ht="15" customHeight="1" x14ac:dyDescent="0.2">
      <c r="A82" s="132"/>
      <c r="B82" s="292"/>
      <c r="C82" s="135"/>
      <c r="D82" s="135"/>
      <c r="E82" s="135"/>
      <c r="F82" s="235"/>
      <c r="G82" s="235"/>
      <c r="H82" s="235"/>
      <c r="I82" s="179"/>
      <c r="J82" s="137"/>
      <c r="K82" s="137"/>
      <c r="L82" s="137"/>
      <c r="M82" s="300"/>
      <c r="N82" s="196"/>
    </row>
    <row r="83" spans="1:14" ht="15" customHeight="1" x14ac:dyDescent="0.2">
      <c r="A83" s="132"/>
      <c r="B83" s="292"/>
      <c r="C83" s="135"/>
      <c r="D83" s="135"/>
      <c r="E83" s="135"/>
      <c r="F83" s="235"/>
      <c r="G83" s="235"/>
      <c r="H83" s="235"/>
      <c r="I83" s="179"/>
      <c r="J83" s="137"/>
      <c r="K83" s="137"/>
      <c r="L83" s="137"/>
      <c r="M83" s="300"/>
      <c r="N83" s="196"/>
    </row>
    <row r="84" spans="1:14" ht="15" customHeight="1" x14ac:dyDescent="0.2">
      <c r="A84" s="132"/>
      <c r="B84" s="292"/>
      <c r="C84" s="135"/>
      <c r="D84" s="135"/>
      <c r="E84" s="135"/>
      <c r="F84" s="235"/>
      <c r="G84" s="235"/>
      <c r="H84" s="235"/>
      <c r="I84" s="179"/>
      <c r="J84" s="137"/>
      <c r="K84" s="137"/>
      <c r="L84" s="137"/>
      <c r="M84" s="300"/>
      <c r="N84" s="196"/>
    </row>
    <row r="85" spans="1:14" ht="15" customHeight="1" x14ac:dyDescent="0.2">
      <c r="A85" s="132"/>
      <c r="B85" s="292"/>
      <c r="C85" s="135"/>
      <c r="D85" s="135"/>
      <c r="E85" s="135"/>
      <c r="F85" s="235"/>
      <c r="G85" s="235"/>
      <c r="H85" s="235"/>
      <c r="I85" s="179"/>
      <c r="J85" s="137"/>
      <c r="K85" s="137"/>
      <c r="L85" s="137"/>
      <c r="M85" s="300"/>
      <c r="N85" s="196"/>
    </row>
    <row r="86" spans="1:14" ht="15" customHeight="1" x14ac:dyDescent="0.2">
      <c r="A86" s="132"/>
      <c r="B86" s="292"/>
      <c r="C86" s="135"/>
      <c r="D86" s="135"/>
      <c r="E86" s="135"/>
      <c r="F86" s="235"/>
      <c r="G86" s="235"/>
      <c r="H86" s="235"/>
      <c r="I86" s="179"/>
      <c r="J86" s="137"/>
      <c r="K86" s="137"/>
      <c r="L86" s="137"/>
      <c r="M86" s="300"/>
      <c r="N86" s="196"/>
    </row>
    <row r="87" spans="1:14" ht="15" customHeight="1" x14ac:dyDescent="0.2">
      <c r="A87" s="132"/>
      <c r="B87" s="292"/>
      <c r="C87" s="135"/>
      <c r="D87" s="135"/>
      <c r="E87" s="135"/>
      <c r="F87" s="235"/>
      <c r="G87" s="235"/>
      <c r="H87" s="235"/>
      <c r="I87" s="179"/>
      <c r="J87" s="137"/>
      <c r="K87" s="137"/>
      <c r="L87" s="137"/>
      <c r="M87" s="300"/>
      <c r="N87" s="196"/>
    </row>
    <row r="88" spans="1:14" ht="15" customHeight="1" x14ac:dyDescent="0.2">
      <c r="A88" s="132"/>
      <c r="B88" s="292"/>
      <c r="C88" s="135"/>
      <c r="D88" s="135"/>
      <c r="E88" s="135"/>
      <c r="F88" s="235"/>
      <c r="G88" s="235"/>
      <c r="H88" s="235"/>
      <c r="I88" s="179"/>
      <c r="J88" s="137"/>
      <c r="K88" s="137"/>
      <c r="L88" s="137"/>
      <c r="M88" s="300"/>
      <c r="N88" s="196"/>
    </row>
    <row r="89" spans="1:14" ht="15" customHeight="1" x14ac:dyDescent="0.2">
      <c r="A89" s="132"/>
      <c r="B89" s="292"/>
      <c r="C89" s="135"/>
      <c r="D89" s="135"/>
      <c r="E89" s="135"/>
      <c r="F89" s="235"/>
      <c r="G89" s="235"/>
      <c r="H89" s="235"/>
      <c r="I89" s="179"/>
      <c r="J89" s="137"/>
      <c r="K89" s="137"/>
      <c r="L89" s="137"/>
      <c r="M89" s="300"/>
      <c r="N89" s="196"/>
    </row>
    <row r="90" spans="1:14" ht="15" customHeight="1" x14ac:dyDescent="0.2">
      <c r="A90" s="132"/>
      <c r="B90" s="292"/>
      <c r="C90" s="135"/>
      <c r="D90" s="135"/>
      <c r="E90" s="135"/>
      <c r="F90" s="235"/>
      <c r="G90" s="235"/>
      <c r="H90" s="235"/>
      <c r="I90" s="179"/>
      <c r="J90" s="137"/>
      <c r="K90" s="137"/>
      <c r="L90" s="137"/>
      <c r="M90" s="300"/>
      <c r="N90" s="196"/>
    </row>
    <row r="91" spans="1:14" ht="15" customHeight="1" x14ac:dyDescent="0.2">
      <c r="A91" s="132"/>
      <c r="B91" s="292"/>
      <c r="C91" s="135"/>
      <c r="D91" s="135"/>
      <c r="E91" s="135"/>
      <c r="F91" s="235"/>
      <c r="G91" s="235"/>
      <c r="H91" s="235"/>
      <c r="I91" s="179"/>
      <c r="J91" s="137"/>
      <c r="K91" s="137"/>
      <c r="L91" s="137"/>
      <c r="M91" s="300"/>
      <c r="N91" s="196"/>
    </row>
    <row r="92" spans="1:14" ht="15" customHeight="1" x14ac:dyDescent="0.2">
      <c r="A92" s="132"/>
      <c r="B92" s="292"/>
      <c r="C92" s="135"/>
      <c r="D92" s="135"/>
      <c r="E92" s="135"/>
      <c r="F92" s="235"/>
      <c r="G92" s="235"/>
      <c r="H92" s="235"/>
      <c r="I92" s="179"/>
      <c r="J92" s="137"/>
      <c r="K92" s="137"/>
      <c r="L92" s="137"/>
      <c r="M92" s="300"/>
      <c r="N92" s="196"/>
    </row>
    <row r="93" spans="1:14" ht="15" customHeight="1" x14ac:dyDescent="0.2">
      <c r="A93" s="132"/>
      <c r="B93" s="292"/>
      <c r="C93" s="135"/>
      <c r="D93" s="135"/>
      <c r="E93" s="135"/>
      <c r="F93" s="235"/>
      <c r="G93" s="235"/>
      <c r="H93" s="235"/>
      <c r="I93" s="179"/>
      <c r="J93" s="137"/>
      <c r="K93" s="137"/>
      <c r="L93" s="137"/>
      <c r="M93" s="300"/>
      <c r="N93" s="196"/>
    </row>
    <row r="94" spans="1:14" ht="15" customHeight="1" x14ac:dyDescent="0.2">
      <c r="A94" s="132"/>
      <c r="B94" s="292"/>
      <c r="C94" s="135"/>
      <c r="D94" s="135"/>
      <c r="E94" s="135"/>
      <c r="F94" s="235"/>
      <c r="G94" s="235"/>
      <c r="H94" s="235"/>
      <c r="I94" s="179"/>
      <c r="J94" s="137"/>
      <c r="K94" s="137"/>
      <c r="L94" s="137"/>
      <c r="M94" s="300"/>
      <c r="N94" s="196"/>
    </row>
    <row r="95" spans="1:14" ht="15" customHeight="1" x14ac:dyDescent="0.2">
      <c r="A95" s="132"/>
      <c r="B95" s="292"/>
      <c r="C95" s="135"/>
      <c r="D95" s="135"/>
      <c r="E95" s="135"/>
      <c r="F95" s="235"/>
      <c r="G95" s="235"/>
      <c r="H95" s="235"/>
      <c r="I95" s="179"/>
      <c r="J95" s="137"/>
      <c r="K95" s="137"/>
      <c r="L95" s="137"/>
      <c r="M95" s="300"/>
      <c r="N95" s="196"/>
    </row>
    <row r="96" spans="1:14" ht="15" customHeight="1" x14ac:dyDescent="0.2">
      <c r="A96" s="132"/>
      <c r="B96" s="292"/>
      <c r="C96" s="135"/>
      <c r="D96" s="135"/>
      <c r="E96" s="135"/>
      <c r="F96" s="235"/>
      <c r="G96" s="235"/>
      <c r="H96" s="235"/>
      <c r="I96" s="179"/>
      <c r="J96" s="137"/>
      <c r="K96" s="137"/>
      <c r="L96" s="137"/>
      <c r="M96" s="300"/>
      <c r="N96" s="196"/>
    </row>
    <row r="97" spans="1:14" ht="15" customHeight="1" x14ac:dyDescent="0.2">
      <c r="A97" s="132"/>
      <c r="B97" s="292"/>
      <c r="C97" s="135"/>
      <c r="D97" s="135"/>
      <c r="E97" s="135"/>
      <c r="F97" s="235"/>
      <c r="G97" s="235"/>
      <c r="H97" s="235"/>
      <c r="I97" s="179"/>
      <c r="J97" s="137"/>
      <c r="K97" s="137"/>
      <c r="L97" s="137"/>
      <c r="M97" s="300"/>
      <c r="N97" s="196"/>
    </row>
    <row r="98" spans="1:14" ht="15" customHeight="1" x14ac:dyDescent="0.2">
      <c r="A98" s="132"/>
      <c r="B98" s="292"/>
      <c r="C98" s="135"/>
      <c r="D98" s="135"/>
      <c r="E98" s="135"/>
      <c r="F98" s="235"/>
      <c r="G98" s="235"/>
      <c r="H98" s="235"/>
      <c r="I98" s="179"/>
      <c r="J98" s="137"/>
      <c r="K98" s="137"/>
      <c r="L98" s="137"/>
      <c r="M98" s="300"/>
      <c r="N98" s="196"/>
    </row>
    <row r="99" spans="1:14" ht="15" customHeight="1" x14ac:dyDescent="0.2">
      <c r="A99" s="132"/>
      <c r="B99" s="292"/>
      <c r="C99" s="135"/>
      <c r="D99" s="135"/>
      <c r="E99" s="135"/>
      <c r="F99" s="235"/>
      <c r="G99" s="235"/>
      <c r="H99" s="235"/>
      <c r="I99" s="179"/>
      <c r="J99" s="137"/>
      <c r="K99" s="137"/>
      <c r="L99" s="137"/>
      <c r="M99" s="300"/>
      <c r="N99" s="196"/>
    </row>
    <row r="100" spans="1:14" ht="15" customHeight="1" x14ac:dyDescent="0.2">
      <c r="A100" s="132"/>
      <c r="B100" s="292"/>
      <c r="C100" s="135"/>
      <c r="D100" s="135"/>
      <c r="E100" s="135"/>
      <c r="F100" s="235"/>
      <c r="G100" s="235"/>
      <c r="H100" s="235"/>
      <c r="I100" s="179"/>
      <c r="J100" s="137"/>
      <c r="K100" s="137"/>
      <c r="L100" s="137"/>
      <c r="M100" s="300"/>
      <c r="N100" s="196"/>
    </row>
    <row r="101" spans="1:14" ht="15" customHeight="1" x14ac:dyDescent="0.2">
      <c r="A101" s="132"/>
      <c r="B101" s="292"/>
      <c r="C101" s="135"/>
      <c r="D101" s="135"/>
      <c r="E101" s="135"/>
      <c r="F101" s="235"/>
      <c r="G101" s="235"/>
      <c r="H101" s="235"/>
      <c r="I101" s="179"/>
      <c r="J101" s="137"/>
      <c r="K101" s="137"/>
      <c r="L101" s="137"/>
      <c r="M101" s="300"/>
      <c r="N101" s="196"/>
    </row>
    <row r="102" spans="1:14" ht="15" customHeight="1" x14ac:dyDescent="0.2">
      <c r="A102" s="132"/>
      <c r="B102" s="292"/>
      <c r="C102" s="135"/>
      <c r="D102" s="135"/>
      <c r="E102" s="135"/>
      <c r="F102" s="235"/>
      <c r="G102" s="235"/>
      <c r="H102" s="235"/>
      <c r="I102" s="179"/>
      <c r="J102" s="137"/>
      <c r="K102" s="137"/>
      <c r="L102" s="137"/>
      <c r="M102" s="300"/>
      <c r="N102" s="196"/>
    </row>
    <row r="103" spans="1:14" ht="15" customHeight="1" x14ac:dyDescent="0.2">
      <c r="A103" s="132"/>
      <c r="B103" s="292"/>
      <c r="C103" s="135"/>
      <c r="D103" s="135"/>
      <c r="E103" s="135"/>
      <c r="F103" s="235"/>
      <c r="G103" s="235"/>
      <c r="H103" s="235"/>
      <c r="I103" s="179"/>
      <c r="J103" s="137"/>
      <c r="K103" s="137"/>
      <c r="L103" s="137"/>
      <c r="M103" s="300"/>
      <c r="N103" s="196"/>
    </row>
    <row r="104" spans="1:14" ht="15" customHeight="1" x14ac:dyDescent="0.2">
      <c r="A104" s="132"/>
      <c r="B104" s="292"/>
      <c r="C104" s="135"/>
      <c r="D104" s="135"/>
      <c r="E104" s="135"/>
      <c r="F104" s="235"/>
      <c r="G104" s="235"/>
      <c r="H104" s="235"/>
      <c r="I104" s="179"/>
      <c r="J104" s="137"/>
      <c r="K104" s="137"/>
      <c r="L104" s="137"/>
      <c r="M104" s="300"/>
      <c r="N104" s="196"/>
    </row>
    <row r="105" spans="1:14" ht="15" customHeight="1" x14ac:dyDescent="0.2">
      <c r="A105" s="132"/>
      <c r="B105" s="292"/>
      <c r="C105" s="135"/>
      <c r="D105" s="135"/>
      <c r="E105" s="135"/>
      <c r="F105" s="235"/>
      <c r="G105" s="235"/>
      <c r="H105" s="235"/>
      <c r="I105" s="179"/>
      <c r="J105" s="137"/>
      <c r="K105" s="137"/>
      <c r="L105" s="137"/>
      <c r="M105" s="300"/>
      <c r="N105" s="196"/>
    </row>
    <row r="106" spans="1:14" ht="15" customHeight="1" x14ac:dyDescent="0.2">
      <c r="A106" s="132"/>
      <c r="B106" s="292"/>
      <c r="C106" s="135"/>
      <c r="D106" s="135"/>
      <c r="E106" s="135"/>
      <c r="F106" s="235"/>
      <c r="G106" s="235"/>
      <c r="H106" s="235"/>
      <c r="I106" s="179"/>
      <c r="J106" s="137"/>
      <c r="K106" s="137"/>
      <c r="L106" s="137"/>
      <c r="M106" s="300"/>
      <c r="N106" s="196"/>
    </row>
    <row r="107" spans="1:14" ht="15" customHeight="1" x14ac:dyDescent="0.2">
      <c r="A107" s="132"/>
      <c r="B107" s="292"/>
      <c r="C107" s="135"/>
      <c r="D107" s="135"/>
      <c r="E107" s="135"/>
      <c r="F107" s="235"/>
      <c r="G107" s="235"/>
      <c r="H107" s="235"/>
      <c r="I107" s="179"/>
      <c r="J107" s="137"/>
      <c r="K107" s="137"/>
      <c r="L107" s="137"/>
      <c r="M107" s="300"/>
      <c r="N107" s="196"/>
    </row>
    <row r="108" spans="1:14" ht="15" customHeight="1" x14ac:dyDescent="0.2">
      <c r="A108" s="132"/>
      <c r="B108" s="292"/>
      <c r="C108" s="135"/>
      <c r="D108" s="135"/>
      <c r="E108" s="135"/>
      <c r="F108" s="235"/>
      <c r="G108" s="235"/>
      <c r="H108" s="235"/>
      <c r="I108" s="179"/>
      <c r="J108" s="137"/>
      <c r="K108" s="137"/>
      <c r="L108" s="137"/>
      <c r="M108" s="300"/>
      <c r="N108" s="196"/>
    </row>
    <row r="109" spans="1:14" ht="15" customHeight="1" x14ac:dyDescent="0.2">
      <c r="A109" s="132"/>
      <c r="B109" s="292"/>
      <c r="C109" s="135"/>
      <c r="D109" s="135"/>
      <c r="E109" s="135"/>
      <c r="F109" s="235"/>
      <c r="G109" s="235"/>
      <c r="H109" s="235"/>
      <c r="I109" s="179"/>
      <c r="J109" s="137"/>
      <c r="K109" s="137"/>
      <c r="L109" s="137"/>
      <c r="M109" s="300"/>
      <c r="N109" s="196"/>
    </row>
    <row r="110" spans="1:14" ht="15" customHeight="1" x14ac:dyDescent="0.2">
      <c r="A110" s="132"/>
      <c r="B110" s="292"/>
      <c r="C110" s="135"/>
      <c r="D110" s="135"/>
      <c r="E110" s="135"/>
      <c r="F110" s="235"/>
      <c r="G110" s="235"/>
      <c r="H110" s="235"/>
      <c r="I110" s="179"/>
      <c r="J110" s="137"/>
      <c r="K110" s="137"/>
      <c r="L110" s="137"/>
      <c r="M110" s="300"/>
      <c r="N110" s="196"/>
    </row>
    <row r="111" spans="1:14" ht="15" customHeight="1" x14ac:dyDescent="0.2">
      <c r="A111" s="132"/>
      <c r="B111" s="292"/>
      <c r="C111" s="135"/>
      <c r="D111" s="135"/>
      <c r="E111" s="135"/>
      <c r="F111" s="235"/>
      <c r="G111" s="235"/>
      <c r="H111" s="235"/>
      <c r="I111" s="179"/>
      <c r="J111" s="137"/>
      <c r="K111" s="137"/>
      <c r="L111" s="137"/>
      <c r="M111" s="300"/>
      <c r="N111" s="196"/>
    </row>
    <row r="112" spans="1:14" ht="15" customHeight="1" x14ac:dyDescent="0.2">
      <c r="A112" s="132"/>
      <c r="B112" s="292"/>
      <c r="C112" s="135"/>
      <c r="D112" s="135"/>
      <c r="E112" s="135"/>
      <c r="F112" s="235"/>
      <c r="G112" s="235"/>
      <c r="H112" s="235"/>
      <c r="I112" s="179"/>
      <c r="J112" s="137"/>
      <c r="K112" s="137"/>
      <c r="L112" s="137"/>
      <c r="M112" s="300"/>
      <c r="N112" s="196"/>
    </row>
    <row r="113" spans="1:14" ht="15" customHeight="1" x14ac:dyDescent="0.2">
      <c r="A113" s="132"/>
      <c r="B113" s="292"/>
      <c r="C113" s="135"/>
      <c r="D113" s="135"/>
      <c r="E113" s="135"/>
      <c r="F113" s="235"/>
      <c r="G113" s="235"/>
      <c r="H113" s="235"/>
      <c r="I113" s="179"/>
      <c r="J113" s="137"/>
      <c r="K113" s="137"/>
      <c r="L113" s="137"/>
      <c r="M113" s="300"/>
      <c r="N113" s="196"/>
    </row>
    <row r="114" spans="1:14" ht="15" customHeight="1" x14ac:dyDescent="0.2">
      <c r="A114" s="132"/>
      <c r="B114" s="292"/>
      <c r="C114" s="135"/>
      <c r="D114" s="135"/>
      <c r="E114" s="135"/>
      <c r="F114" s="235"/>
      <c r="G114" s="235"/>
      <c r="H114" s="235"/>
      <c r="I114" s="179"/>
      <c r="J114" s="137"/>
      <c r="K114" s="137"/>
      <c r="L114" s="137"/>
      <c r="M114" s="300"/>
      <c r="N114" s="196"/>
    </row>
    <row r="115" spans="1:14" ht="15" customHeight="1" x14ac:dyDescent="0.2">
      <c r="A115" s="132"/>
      <c r="B115" s="292"/>
      <c r="C115" s="135"/>
      <c r="D115" s="135"/>
      <c r="E115" s="135"/>
      <c r="F115" s="235"/>
      <c r="G115" s="235"/>
      <c r="H115" s="235"/>
      <c r="I115" s="179"/>
      <c r="J115" s="137"/>
      <c r="K115" s="137"/>
      <c r="L115" s="137"/>
      <c r="M115" s="300"/>
      <c r="N115" s="196"/>
    </row>
    <row r="116" spans="1:14" ht="15" customHeight="1" x14ac:dyDescent="0.2">
      <c r="A116" s="132"/>
      <c r="B116" s="292"/>
      <c r="C116" s="135"/>
      <c r="D116" s="135"/>
      <c r="E116" s="135"/>
      <c r="F116" s="235"/>
      <c r="G116" s="235"/>
      <c r="H116" s="235"/>
      <c r="I116" s="179"/>
      <c r="J116" s="137"/>
      <c r="K116" s="137"/>
      <c r="L116" s="137"/>
      <c r="M116" s="300"/>
      <c r="N116" s="196"/>
    </row>
    <row r="117" spans="1:14" ht="15" customHeight="1" x14ac:dyDescent="0.2">
      <c r="A117" s="132"/>
      <c r="B117" s="292"/>
      <c r="C117" s="135"/>
      <c r="D117" s="135"/>
      <c r="E117" s="135"/>
      <c r="F117" s="235"/>
      <c r="G117" s="235"/>
      <c r="H117" s="235"/>
      <c r="I117" s="179"/>
      <c r="J117" s="137"/>
      <c r="K117" s="137"/>
      <c r="L117" s="137"/>
      <c r="M117" s="300"/>
      <c r="N117" s="196"/>
    </row>
    <row r="118" spans="1:14" ht="15" customHeight="1" x14ac:dyDescent="0.2">
      <c r="A118" s="132"/>
      <c r="B118" s="292"/>
      <c r="C118" s="135"/>
      <c r="D118" s="135"/>
      <c r="E118" s="135"/>
      <c r="F118" s="235"/>
      <c r="G118" s="235"/>
      <c r="H118" s="235"/>
      <c r="I118" s="179"/>
      <c r="J118" s="137"/>
      <c r="K118" s="137"/>
      <c r="L118" s="137"/>
      <c r="M118" s="300"/>
      <c r="N118" s="196"/>
    </row>
    <row r="119" spans="1:14" ht="15" customHeight="1" x14ac:dyDescent="0.2">
      <c r="A119" s="132"/>
      <c r="B119" s="292"/>
      <c r="C119" s="135"/>
      <c r="D119" s="135"/>
      <c r="E119" s="135"/>
      <c r="F119" s="235"/>
      <c r="G119" s="235"/>
      <c r="H119" s="235"/>
      <c r="I119" s="179"/>
      <c r="J119" s="137"/>
      <c r="K119" s="137"/>
      <c r="L119" s="137"/>
      <c r="M119" s="300"/>
      <c r="N119" s="196"/>
    </row>
    <row r="120" spans="1:14" ht="15" customHeight="1" x14ac:dyDescent="0.2">
      <c r="A120" s="132"/>
      <c r="B120" s="292"/>
      <c r="C120" s="135"/>
      <c r="D120" s="135"/>
      <c r="E120" s="135"/>
      <c r="F120" s="235"/>
      <c r="G120" s="235"/>
      <c r="H120" s="235"/>
      <c r="I120" s="179"/>
      <c r="J120" s="137"/>
      <c r="K120" s="137"/>
      <c r="L120" s="137"/>
      <c r="M120" s="300"/>
      <c r="N120" s="196"/>
    </row>
    <row r="121" spans="1:14" ht="15" customHeight="1" x14ac:dyDescent="0.2">
      <c r="A121" s="132"/>
      <c r="B121" s="292"/>
      <c r="C121" s="135"/>
      <c r="D121" s="135"/>
      <c r="E121" s="135"/>
      <c r="F121" s="235"/>
      <c r="G121" s="235"/>
      <c r="H121" s="235"/>
      <c r="I121" s="179"/>
      <c r="J121" s="137"/>
      <c r="K121" s="137"/>
      <c r="L121" s="137"/>
      <c r="M121" s="300"/>
      <c r="N121" s="196"/>
    </row>
    <row r="122" spans="1:14" ht="15" customHeight="1" x14ac:dyDescent="0.2">
      <c r="A122" s="132"/>
      <c r="B122" s="292"/>
      <c r="C122" s="135"/>
      <c r="D122" s="135"/>
      <c r="E122" s="135"/>
      <c r="F122" s="235"/>
      <c r="G122" s="235"/>
      <c r="H122" s="235"/>
      <c r="I122" s="179"/>
      <c r="J122" s="137"/>
      <c r="K122" s="137"/>
      <c r="L122" s="137"/>
      <c r="M122" s="300"/>
      <c r="N122" s="196"/>
    </row>
    <row r="123" spans="1:14" ht="15" customHeight="1" x14ac:dyDescent="0.2">
      <c r="A123" s="132"/>
      <c r="B123" s="292"/>
      <c r="C123" s="135"/>
      <c r="D123" s="135"/>
      <c r="E123" s="135"/>
      <c r="F123" s="235"/>
      <c r="G123" s="235"/>
      <c r="H123" s="235"/>
      <c r="I123" s="179"/>
      <c r="J123" s="137"/>
      <c r="K123" s="137"/>
      <c r="L123" s="137"/>
      <c r="M123" s="300"/>
      <c r="N123" s="196"/>
    </row>
    <row r="124" spans="1:14" ht="15" customHeight="1" x14ac:dyDescent="0.2">
      <c r="A124" s="132"/>
      <c r="B124" s="292"/>
      <c r="C124" s="135"/>
      <c r="D124" s="135"/>
      <c r="E124" s="135"/>
      <c r="F124" s="235"/>
      <c r="G124" s="235"/>
      <c r="H124" s="235"/>
      <c r="I124" s="179"/>
      <c r="J124" s="137"/>
      <c r="K124" s="137"/>
      <c r="L124" s="137"/>
      <c r="M124" s="300"/>
      <c r="N124" s="196"/>
    </row>
    <row r="125" spans="1:14" ht="15" customHeight="1" x14ac:dyDescent="0.2">
      <c r="A125" s="132"/>
      <c r="B125" s="292"/>
      <c r="C125" s="135"/>
      <c r="D125" s="135"/>
      <c r="E125" s="135"/>
      <c r="F125" s="235"/>
      <c r="G125" s="235"/>
      <c r="H125" s="235"/>
      <c r="I125" s="179"/>
      <c r="J125" s="137"/>
      <c r="K125" s="137"/>
      <c r="L125" s="137"/>
      <c r="M125" s="300"/>
      <c r="N125" s="196"/>
    </row>
    <row r="126" spans="1:14" ht="15" customHeight="1" x14ac:dyDescent="0.2">
      <c r="A126" s="132"/>
      <c r="B126" s="292"/>
      <c r="C126" s="135"/>
      <c r="D126" s="135"/>
      <c r="E126" s="135"/>
      <c r="F126" s="235"/>
      <c r="G126" s="235"/>
      <c r="H126" s="235"/>
      <c r="I126" s="179"/>
      <c r="J126" s="137"/>
      <c r="K126" s="137"/>
      <c r="L126" s="137"/>
      <c r="M126" s="300"/>
      <c r="N126" s="196"/>
    </row>
    <row r="127" spans="1:14" ht="15" customHeight="1" x14ac:dyDescent="0.2">
      <c r="A127" s="132"/>
      <c r="B127" s="292"/>
      <c r="C127" s="135"/>
      <c r="D127" s="135"/>
      <c r="E127" s="135"/>
      <c r="F127" s="235"/>
      <c r="G127" s="235"/>
      <c r="H127" s="235"/>
      <c r="I127" s="179"/>
      <c r="J127" s="137"/>
      <c r="K127" s="137"/>
      <c r="L127" s="137"/>
      <c r="M127" s="300"/>
      <c r="N127" s="196"/>
    </row>
    <row r="128" spans="1:14" ht="15" customHeight="1" x14ac:dyDescent="0.2">
      <c r="A128" s="132"/>
      <c r="B128" s="292"/>
      <c r="C128" s="135"/>
      <c r="D128" s="135"/>
      <c r="E128" s="135"/>
      <c r="F128" s="235"/>
      <c r="G128" s="235"/>
      <c r="H128" s="235"/>
      <c r="I128" s="179"/>
      <c r="J128" s="137"/>
      <c r="K128" s="137"/>
      <c r="L128" s="137"/>
      <c r="M128" s="300"/>
      <c r="N128" s="196"/>
    </row>
    <row r="129" spans="1:14" ht="15" customHeight="1" x14ac:dyDescent="0.2">
      <c r="A129" s="132"/>
      <c r="B129" s="292"/>
      <c r="C129" s="135"/>
      <c r="D129" s="135"/>
      <c r="E129" s="135"/>
      <c r="F129" s="235"/>
      <c r="G129" s="235"/>
      <c r="H129" s="235"/>
      <c r="I129" s="179"/>
      <c r="J129" s="137"/>
      <c r="K129" s="137"/>
      <c r="L129" s="137"/>
      <c r="M129" s="300"/>
      <c r="N129" s="196"/>
    </row>
    <row r="130" spans="1:14" ht="15" customHeight="1" x14ac:dyDescent="0.2">
      <c r="A130" s="132"/>
      <c r="B130" s="292"/>
      <c r="C130" s="135"/>
      <c r="D130" s="135"/>
      <c r="E130" s="135"/>
      <c r="F130" s="235"/>
      <c r="G130" s="235"/>
      <c r="H130" s="235"/>
      <c r="I130" s="179"/>
      <c r="J130" s="137"/>
      <c r="K130" s="137"/>
      <c r="L130" s="137"/>
      <c r="M130" s="300"/>
      <c r="N130" s="196"/>
    </row>
    <row r="131" spans="1:14" ht="15" customHeight="1" x14ac:dyDescent="0.2">
      <c r="A131" s="132"/>
      <c r="B131" s="292"/>
      <c r="C131" s="135"/>
      <c r="D131" s="135"/>
      <c r="E131" s="135"/>
      <c r="F131" s="235"/>
      <c r="G131" s="235"/>
      <c r="H131" s="235"/>
      <c r="I131" s="179"/>
      <c r="J131" s="137"/>
      <c r="K131" s="137"/>
      <c r="L131" s="137"/>
      <c r="M131" s="300"/>
      <c r="N131" s="196"/>
    </row>
    <row r="132" spans="1:14" ht="15" customHeight="1" x14ac:dyDescent="0.2">
      <c r="A132" s="132"/>
      <c r="B132" s="292"/>
      <c r="C132" s="135"/>
      <c r="D132" s="135"/>
      <c r="E132" s="135"/>
      <c r="F132" s="235"/>
      <c r="G132" s="235"/>
      <c r="H132" s="235"/>
      <c r="I132" s="179"/>
      <c r="J132" s="137"/>
      <c r="K132" s="137"/>
      <c r="L132" s="137"/>
      <c r="M132" s="300"/>
      <c r="N132" s="196"/>
    </row>
    <row r="133" spans="1:14" ht="15" customHeight="1" x14ac:dyDescent="0.2">
      <c r="A133" s="132"/>
      <c r="B133" s="292"/>
      <c r="C133" s="135"/>
      <c r="D133" s="135"/>
      <c r="E133" s="135"/>
      <c r="F133" s="235"/>
      <c r="G133" s="235"/>
      <c r="H133" s="235"/>
      <c r="I133" s="179"/>
      <c r="J133" s="137"/>
      <c r="K133" s="137"/>
      <c r="L133" s="137"/>
      <c r="M133" s="300"/>
      <c r="N133" s="196"/>
    </row>
    <row r="134" spans="1:14" ht="15" customHeight="1" x14ac:dyDescent="0.2">
      <c r="A134" s="132"/>
      <c r="B134" s="292"/>
      <c r="C134" s="135"/>
      <c r="D134" s="135"/>
      <c r="E134" s="135"/>
      <c r="F134" s="235"/>
      <c r="G134" s="235"/>
      <c r="H134" s="235"/>
      <c r="I134" s="179"/>
      <c r="J134" s="137"/>
      <c r="K134" s="137"/>
      <c r="L134" s="137"/>
      <c r="M134" s="300"/>
      <c r="N134" s="196"/>
    </row>
    <row r="135" spans="1:14" ht="15" customHeight="1" x14ac:dyDescent="0.2">
      <c r="A135" s="132"/>
      <c r="B135" s="292"/>
      <c r="C135" s="135"/>
      <c r="D135" s="135"/>
      <c r="E135" s="135"/>
      <c r="F135" s="235"/>
      <c r="G135" s="235"/>
      <c r="H135" s="235"/>
      <c r="I135" s="179"/>
      <c r="J135" s="137"/>
      <c r="K135" s="137"/>
      <c r="L135" s="137"/>
      <c r="M135" s="300"/>
      <c r="N135" s="196"/>
    </row>
    <row r="136" spans="1:14" ht="15" customHeight="1" x14ac:dyDescent="0.2">
      <c r="A136" s="132"/>
      <c r="B136" s="292"/>
      <c r="C136" s="135"/>
      <c r="D136" s="135"/>
      <c r="E136" s="135"/>
      <c r="F136" s="235"/>
      <c r="G136" s="235"/>
      <c r="H136" s="235"/>
      <c r="I136" s="179"/>
      <c r="J136" s="137"/>
      <c r="K136" s="137"/>
      <c r="L136" s="137"/>
      <c r="M136" s="300"/>
      <c r="N136" s="196"/>
    </row>
    <row r="137" spans="1:14" ht="15" customHeight="1" x14ac:dyDescent="0.2">
      <c r="A137" s="132"/>
      <c r="B137" s="292"/>
      <c r="C137" s="135"/>
      <c r="D137" s="135"/>
      <c r="E137" s="135"/>
      <c r="F137" s="235"/>
      <c r="G137" s="235"/>
      <c r="H137" s="235"/>
      <c r="I137" s="179"/>
      <c r="J137" s="137"/>
      <c r="K137" s="137"/>
      <c r="L137" s="137"/>
      <c r="M137" s="300"/>
      <c r="N137" s="196"/>
    </row>
    <row r="138" spans="1:14" ht="15" customHeight="1" x14ac:dyDescent="0.2">
      <c r="A138" s="132"/>
      <c r="B138" s="292"/>
      <c r="C138" s="135"/>
      <c r="D138" s="135"/>
      <c r="E138" s="135"/>
      <c r="F138" s="235"/>
      <c r="G138" s="235"/>
      <c r="H138" s="235"/>
      <c r="I138" s="179"/>
      <c r="J138" s="137"/>
      <c r="K138" s="137"/>
      <c r="L138" s="137"/>
      <c r="M138" s="300"/>
      <c r="N138" s="196"/>
    </row>
    <row r="139" spans="1:14" ht="15" customHeight="1" x14ac:dyDescent="0.2">
      <c r="A139" s="132"/>
      <c r="B139" s="292"/>
      <c r="C139" s="135"/>
      <c r="D139" s="135"/>
      <c r="E139" s="135"/>
      <c r="F139" s="235"/>
      <c r="G139" s="235"/>
      <c r="H139" s="235"/>
      <c r="I139" s="179"/>
      <c r="J139" s="137"/>
      <c r="K139" s="137"/>
      <c r="L139" s="137"/>
      <c r="M139" s="300"/>
      <c r="N139" s="196"/>
    </row>
    <row r="140" spans="1:14" ht="15" customHeight="1" x14ac:dyDescent="0.2">
      <c r="A140" s="132"/>
      <c r="B140" s="292"/>
      <c r="C140" s="135"/>
      <c r="D140" s="135"/>
      <c r="E140" s="135"/>
      <c r="F140" s="235"/>
      <c r="G140" s="235"/>
      <c r="H140" s="235"/>
      <c r="I140" s="179"/>
      <c r="J140" s="137"/>
      <c r="K140" s="137"/>
      <c r="L140" s="137"/>
      <c r="M140" s="300"/>
      <c r="N140" s="196"/>
    </row>
    <row r="141" spans="1:14" ht="15" customHeight="1" x14ac:dyDescent="0.2">
      <c r="A141" s="132"/>
      <c r="B141" s="292"/>
      <c r="C141" s="135"/>
      <c r="D141" s="135"/>
      <c r="E141" s="135"/>
      <c r="F141" s="235"/>
      <c r="G141" s="235"/>
      <c r="H141" s="235"/>
      <c r="I141" s="179"/>
      <c r="J141" s="137"/>
      <c r="K141" s="137"/>
      <c r="L141" s="137"/>
      <c r="M141" s="300"/>
      <c r="N141" s="196"/>
    </row>
    <row r="142" spans="1:14" ht="15" customHeight="1" x14ac:dyDescent="0.2">
      <c r="A142" s="132"/>
      <c r="B142" s="292"/>
      <c r="C142" s="135"/>
      <c r="D142" s="135"/>
      <c r="E142" s="135"/>
      <c r="F142" s="235"/>
      <c r="G142" s="235"/>
      <c r="H142" s="235"/>
      <c r="I142" s="179"/>
      <c r="J142" s="137"/>
      <c r="K142" s="137"/>
      <c r="L142" s="137"/>
      <c r="M142" s="300"/>
      <c r="N142" s="196"/>
    </row>
    <row r="143" spans="1:14" ht="15" customHeight="1" x14ac:dyDescent="0.2">
      <c r="A143" s="132"/>
      <c r="B143" s="292"/>
      <c r="C143" s="135"/>
      <c r="D143" s="135"/>
      <c r="E143" s="135"/>
      <c r="F143" s="235"/>
      <c r="G143" s="235"/>
      <c r="H143" s="235"/>
      <c r="I143" s="179"/>
      <c r="J143" s="137"/>
      <c r="K143" s="137"/>
      <c r="L143" s="137"/>
      <c r="M143" s="300"/>
      <c r="N143" s="196"/>
    </row>
    <row r="144" spans="1:14" ht="15" customHeight="1" x14ac:dyDescent="0.2">
      <c r="A144" s="132"/>
      <c r="B144" s="292"/>
      <c r="C144" s="135"/>
      <c r="D144" s="135"/>
      <c r="E144" s="135"/>
      <c r="F144" s="235"/>
      <c r="G144" s="235"/>
      <c r="H144" s="235"/>
      <c r="I144" s="179"/>
      <c r="J144" s="137"/>
      <c r="K144" s="137"/>
      <c r="L144" s="137"/>
      <c r="M144" s="300"/>
      <c r="N144" s="196"/>
    </row>
    <row r="145" spans="1:14" ht="15" customHeight="1" x14ac:dyDescent="0.2">
      <c r="A145" s="132"/>
      <c r="B145" s="292"/>
      <c r="C145" s="135"/>
      <c r="D145" s="135"/>
      <c r="E145" s="135"/>
      <c r="F145" s="235"/>
      <c r="G145" s="235"/>
      <c r="H145" s="235"/>
      <c r="I145" s="179"/>
      <c r="J145" s="137"/>
      <c r="K145" s="137"/>
      <c r="L145" s="137"/>
      <c r="M145" s="300"/>
      <c r="N145" s="196"/>
    </row>
    <row r="146" spans="1:14" ht="15" customHeight="1" x14ac:dyDescent="0.2">
      <c r="A146" s="132"/>
      <c r="B146" s="292"/>
      <c r="C146" s="135"/>
      <c r="D146" s="135"/>
      <c r="E146" s="135"/>
      <c r="F146" s="235"/>
      <c r="G146" s="235"/>
      <c r="H146" s="235"/>
      <c r="I146" s="179"/>
      <c r="J146" s="137"/>
      <c r="K146" s="137"/>
      <c r="L146" s="137"/>
      <c r="M146" s="300"/>
      <c r="N146" s="196"/>
    </row>
    <row r="147" spans="1:14" ht="15" customHeight="1" x14ac:dyDescent="0.2">
      <c r="A147" s="132"/>
      <c r="B147" s="292"/>
      <c r="C147" s="135"/>
      <c r="D147" s="135"/>
      <c r="E147" s="135"/>
      <c r="F147" s="235"/>
      <c r="G147" s="235"/>
      <c r="H147" s="235"/>
      <c r="I147" s="179"/>
      <c r="J147" s="137"/>
      <c r="K147" s="137"/>
      <c r="L147" s="137"/>
      <c r="M147" s="300"/>
      <c r="N147" s="196"/>
    </row>
    <row r="148" spans="1:14" ht="15" customHeight="1" x14ac:dyDescent="0.2">
      <c r="A148" s="132"/>
      <c r="B148" s="292"/>
      <c r="C148" s="135"/>
      <c r="D148" s="135"/>
      <c r="E148" s="135"/>
      <c r="F148" s="235"/>
      <c r="G148" s="235"/>
      <c r="H148" s="235"/>
      <c r="I148" s="179"/>
      <c r="J148" s="137"/>
      <c r="K148" s="137"/>
      <c r="L148" s="137"/>
      <c r="M148" s="300"/>
      <c r="N148" s="196"/>
    </row>
    <row r="149" spans="1:14" ht="15" customHeight="1" x14ac:dyDescent="0.2">
      <c r="A149" s="132"/>
      <c r="B149" s="292"/>
      <c r="C149" s="135"/>
      <c r="D149" s="135"/>
      <c r="E149" s="135"/>
      <c r="F149" s="235"/>
      <c r="G149" s="235"/>
      <c r="H149" s="235"/>
      <c r="I149" s="179"/>
      <c r="J149" s="137"/>
      <c r="K149" s="137"/>
      <c r="L149" s="137"/>
      <c r="M149" s="300"/>
      <c r="N149" s="196"/>
    </row>
    <row r="150" spans="1:14" ht="15" customHeight="1" x14ac:dyDescent="0.2">
      <c r="A150" s="132"/>
      <c r="B150" s="292"/>
      <c r="C150" s="135"/>
      <c r="D150" s="135"/>
      <c r="E150" s="135"/>
      <c r="F150" s="235"/>
      <c r="G150" s="235"/>
      <c r="H150" s="235"/>
      <c r="I150" s="179"/>
      <c r="J150" s="137"/>
      <c r="K150" s="137"/>
      <c r="L150" s="137"/>
      <c r="M150" s="300"/>
      <c r="N150" s="196"/>
    </row>
    <row r="151" spans="1:14" ht="15" customHeight="1" x14ac:dyDescent="0.2">
      <c r="A151" s="132"/>
      <c r="B151" s="292"/>
      <c r="C151" s="135"/>
      <c r="D151" s="135"/>
      <c r="E151" s="135"/>
      <c r="F151" s="235"/>
      <c r="G151" s="235"/>
      <c r="H151" s="235"/>
      <c r="I151" s="179"/>
      <c r="J151" s="137"/>
      <c r="K151" s="137"/>
      <c r="L151" s="137"/>
      <c r="M151" s="300"/>
      <c r="N151" s="196"/>
    </row>
    <row r="152" spans="1:14" ht="15" customHeight="1" x14ac:dyDescent="0.2">
      <c r="A152" s="132"/>
      <c r="B152" s="292"/>
      <c r="C152" s="135"/>
      <c r="D152" s="135"/>
      <c r="E152" s="135"/>
      <c r="F152" s="235"/>
      <c r="G152" s="235"/>
      <c r="H152" s="235"/>
      <c r="I152" s="179"/>
      <c r="J152" s="137"/>
      <c r="K152" s="137"/>
      <c r="L152" s="137"/>
      <c r="M152" s="300"/>
      <c r="N152" s="196"/>
    </row>
    <row r="153" spans="1:14" ht="15" customHeight="1" x14ac:dyDescent="0.2">
      <c r="A153" s="132"/>
      <c r="B153" s="292"/>
      <c r="C153" s="135"/>
      <c r="D153" s="135"/>
      <c r="E153" s="135"/>
      <c r="F153" s="235"/>
      <c r="G153" s="235"/>
      <c r="H153" s="235"/>
      <c r="I153" s="179"/>
      <c r="J153" s="137"/>
      <c r="K153" s="137"/>
      <c r="L153" s="137"/>
      <c r="M153" s="300"/>
      <c r="N153" s="196"/>
    </row>
    <row r="154" spans="1:14" ht="15" customHeight="1" x14ac:dyDescent="0.2">
      <c r="A154" s="132"/>
      <c r="B154" s="292"/>
      <c r="C154" s="135"/>
      <c r="D154" s="135"/>
      <c r="E154" s="135"/>
      <c r="F154" s="235"/>
      <c r="G154" s="235"/>
      <c r="H154" s="235"/>
      <c r="I154" s="179"/>
      <c r="J154" s="137"/>
      <c r="K154" s="137"/>
      <c r="L154" s="137"/>
      <c r="M154" s="300"/>
      <c r="N154" s="196"/>
    </row>
    <row r="155" spans="1:14" ht="15" customHeight="1" x14ac:dyDescent="0.2">
      <c r="A155" s="132"/>
      <c r="B155" s="292"/>
      <c r="C155" s="135"/>
      <c r="D155" s="135"/>
      <c r="E155" s="135"/>
      <c r="F155" s="235"/>
      <c r="G155" s="235"/>
      <c r="H155" s="235"/>
      <c r="I155" s="179"/>
      <c r="J155" s="137"/>
      <c r="K155" s="137"/>
      <c r="L155" s="137"/>
      <c r="M155" s="300"/>
      <c r="N155" s="196"/>
    </row>
    <row r="156" spans="1:14" ht="15" customHeight="1" x14ac:dyDescent="0.2">
      <c r="A156" s="132"/>
      <c r="B156" s="292"/>
      <c r="C156" s="135"/>
      <c r="D156" s="135"/>
      <c r="E156" s="135"/>
      <c r="F156" s="235"/>
      <c r="G156" s="235"/>
      <c r="H156" s="235"/>
      <c r="I156" s="179"/>
      <c r="J156" s="137"/>
      <c r="K156" s="137"/>
      <c r="L156" s="137"/>
      <c r="M156" s="300"/>
      <c r="N156" s="196"/>
    </row>
    <row r="157" spans="1:14" ht="15" customHeight="1" x14ac:dyDescent="0.2">
      <c r="A157" s="132"/>
      <c r="B157" s="292"/>
      <c r="C157" s="135"/>
      <c r="D157" s="135"/>
      <c r="E157" s="135"/>
      <c r="F157" s="235"/>
      <c r="G157" s="235"/>
      <c r="H157" s="235"/>
      <c r="I157" s="179"/>
      <c r="J157" s="137"/>
      <c r="K157" s="137"/>
      <c r="L157" s="137"/>
      <c r="M157" s="300"/>
      <c r="N157" s="196"/>
    </row>
    <row r="158" spans="1:14" ht="15" customHeight="1" x14ac:dyDescent="0.2">
      <c r="A158" s="132"/>
      <c r="B158" s="292"/>
      <c r="C158" s="135"/>
      <c r="D158" s="135"/>
      <c r="E158" s="135"/>
      <c r="F158" s="235"/>
      <c r="G158" s="235"/>
      <c r="H158" s="235"/>
      <c r="I158" s="179"/>
      <c r="J158" s="137"/>
      <c r="K158" s="137"/>
      <c r="L158" s="137"/>
      <c r="M158" s="300"/>
      <c r="N158" s="196"/>
    </row>
    <row r="159" spans="1:14" ht="15" customHeight="1" x14ac:dyDescent="0.2">
      <c r="A159" s="132"/>
      <c r="B159" s="292"/>
      <c r="C159" s="135"/>
      <c r="D159" s="135"/>
      <c r="E159" s="135"/>
      <c r="F159" s="235"/>
      <c r="G159" s="235"/>
      <c r="H159" s="235"/>
      <c r="I159" s="179"/>
      <c r="J159" s="137"/>
      <c r="K159" s="137"/>
      <c r="L159" s="137"/>
      <c r="M159" s="300"/>
      <c r="N159" s="196"/>
    </row>
    <row r="160" spans="1:14" ht="15" customHeight="1" x14ac:dyDescent="0.2">
      <c r="A160" s="132"/>
      <c r="B160" s="292"/>
      <c r="C160" s="135"/>
      <c r="D160" s="135"/>
      <c r="E160" s="135"/>
      <c r="F160" s="235"/>
      <c r="G160" s="235"/>
      <c r="H160" s="235"/>
      <c r="I160" s="179"/>
      <c r="J160" s="137"/>
      <c r="K160" s="137"/>
      <c r="L160" s="137"/>
      <c r="M160" s="300"/>
      <c r="N160" s="196"/>
    </row>
    <row r="161" spans="1:14" ht="15" customHeight="1" x14ac:dyDescent="0.2">
      <c r="A161" s="132"/>
      <c r="B161" s="292"/>
      <c r="C161" s="135"/>
      <c r="D161" s="135"/>
      <c r="E161" s="135"/>
      <c r="F161" s="235"/>
      <c r="G161" s="235"/>
      <c r="H161" s="235"/>
      <c r="I161" s="179"/>
      <c r="J161" s="137"/>
      <c r="K161" s="137"/>
      <c r="L161" s="137"/>
      <c r="M161" s="300"/>
      <c r="N161" s="196"/>
    </row>
    <row r="162" spans="1:14" ht="15" customHeight="1" x14ac:dyDescent="0.2">
      <c r="A162" s="132"/>
      <c r="B162" s="292"/>
      <c r="C162" s="135"/>
      <c r="D162" s="135"/>
      <c r="E162" s="135"/>
      <c r="F162" s="235"/>
      <c r="G162" s="235"/>
      <c r="H162" s="235"/>
      <c r="I162" s="179"/>
      <c r="J162" s="137"/>
      <c r="K162" s="137"/>
      <c r="L162" s="137"/>
      <c r="M162" s="300"/>
      <c r="N162" s="196"/>
    </row>
    <row r="163" spans="1:14" ht="15" customHeight="1" x14ac:dyDescent="0.2">
      <c r="A163" s="132"/>
      <c r="B163" s="292"/>
      <c r="C163" s="135"/>
      <c r="D163" s="135"/>
      <c r="E163" s="135"/>
      <c r="F163" s="235"/>
      <c r="G163" s="235"/>
      <c r="H163" s="235"/>
      <c r="I163" s="179"/>
      <c r="J163" s="137"/>
      <c r="K163" s="137"/>
      <c r="L163" s="137"/>
      <c r="M163" s="300"/>
      <c r="N163" s="196"/>
    </row>
    <row r="164" spans="1:14" ht="15" customHeight="1" x14ac:dyDescent="0.2">
      <c r="A164" s="132"/>
      <c r="B164" s="292"/>
      <c r="C164" s="135"/>
      <c r="D164" s="135"/>
      <c r="E164" s="135"/>
      <c r="F164" s="235"/>
      <c r="G164" s="235"/>
      <c r="H164" s="235"/>
      <c r="I164" s="179"/>
      <c r="J164" s="137"/>
      <c r="K164" s="137"/>
      <c r="L164" s="137"/>
      <c r="M164" s="300"/>
      <c r="N164" s="196"/>
    </row>
    <row r="165" spans="1:14" ht="15" customHeight="1" x14ac:dyDescent="0.2">
      <c r="A165" s="132"/>
      <c r="B165" s="292"/>
      <c r="C165" s="135"/>
      <c r="D165" s="135"/>
      <c r="E165" s="135"/>
      <c r="F165" s="235"/>
      <c r="G165" s="235"/>
      <c r="H165" s="235"/>
      <c r="I165" s="179"/>
      <c r="J165" s="137"/>
      <c r="K165" s="137"/>
      <c r="L165" s="137"/>
      <c r="M165" s="300"/>
      <c r="N165" s="196"/>
    </row>
    <row r="166" spans="1:14" ht="15" customHeight="1" x14ac:dyDescent="0.2">
      <c r="A166" s="132"/>
      <c r="B166" s="292"/>
      <c r="C166" s="135"/>
      <c r="D166" s="135"/>
      <c r="E166" s="135"/>
      <c r="F166" s="235"/>
      <c r="G166" s="235"/>
      <c r="H166" s="235"/>
      <c r="I166" s="179"/>
      <c r="J166" s="137"/>
      <c r="K166" s="137"/>
      <c r="L166" s="137"/>
      <c r="M166" s="300"/>
      <c r="N166" s="196"/>
    </row>
    <row r="167" spans="1:14" ht="15" customHeight="1" x14ac:dyDescent="0.2">
      <c r="A167" s="132"/>
      <c r="B167" s="292"/>
      <c r="C167" s="135"/>
      <c r="D167" s="135"/>
      <c r="E167" s="135"/>
      <c r="F167" s="235"/>
      <c r="G167" s="235"/>
      <c r="H167" s="235"/>
      <c r="I167" s="179"/>
      <c r="J167" s="137"/>
      <c r="K167" s="137"/>
      <c r="L167" s="137"/>
      <c r="M167" s="300"/>
      <c r="N167" s="196"/>
    </row>
    <row r="168" spans="1:14" ht="15" customHeight="1" x14ac:dyDescent="0.2">
      <c r="A168" s="132"/>
      <c r="B168" s="292"/>
      <c r="C168" s="135"/>
      <c r="D168" s="135"/>
      <c r="E168" s="135"/>
      <c r="F168" s="235"/>
      <c r="G168" s="235"/>
      <c r="H168" s="235"/>
      <c r="I168" s="179"/>
      <c r="J168" s="137"/>
      <c r="K168" s="137"/>
      <c r="L168" s="137"/>
      <c r="M168" s="300"/>
      <c r="N168" s="196"/>
    </row>
    <row r="169" spans="1:14" ht="15" customHeight="1" x14ac:dyDescent="0.2">
      <c r="A169" s="132"/>
      <c r="B169" s="292"/>
      <c r="C169" s="135"/>
      <c r="D169" s="135"/>
      <c r="E169" s="135"/>
      <c r="F169" s="235"/>
      <c r="G169" s="235"/>
      <c r="H169" s="235"/>
      <c r="I169" s="179"/>
      <c r="J169" s="137"/>
      <c r="K169" s="137"/>
      <c r="L169" s="137"/>
      <c r="M169" s="300"/>
      <c r="N169" s="196"/>
    </row>
    <row r="170" spans="1:14" ht="15" customHeight="1" x14ac:dyDescent="0.2">
      <c r="A170" s="132"/>
      <c r="B170" s="292"/>
      <c r="C170" s="135"/>
      <c r="D170" s="135"/>
      <c r="E170" s="135"/>
      <c r="F170" s="235"/>
      <c r="G170" s="235"/>
      <c r="H170" s="235"/>
      <c r="I170" s="179"/>
      <c r="J170" s="137"/>
      <c r="K170" s="137"/>
      <c r="L170" s="137"/>
      <c r="M170" s="300"/>
      <c r="N170" s="196"/>
    </row>
    <row r="171" spans="1:14" ht="15" customHeight="1" x14ac:dyDescent="0.2">
      <c r="A171" s="132"/>
      <c r="B171" s="292"/>
      <c r="C171" s="135"/>
      <c r="D171" s="135"/>
      <c r="E171" s="135"/>
      <c r="F171" s="235"/>
      <c r="G171" s="235"/>
      <c r="H171" s="235"/>
      <c r="I171" s="179"/>
      <c r="J171" s="137"/>
      <c r="K171" s="137"/>
      <c r="L171" s="137"/>
      <c r="M171" s="300"/>
      <c r="N171" s="196"/>
    </row>
    <row r="172" spans="1:14" ht="15" customHeight="1" x14ac:dyDescent="0.2">
      <c r="A172" s="132"/>
      <c r="B172" s="292"/>
      <c r="C172" s="135"/>
      <c r="D172" s="135"/>
      <c r="E172" s="135"/>
      <c r="F172" s="235"/>
      <c r="G172" s="235"/>
      <c r="H172" s="235"/>
      <c r="I172" s="179"/>
      <c r="J172" s="137"/>
      <c r="K172" s="137"/>
      <c r="L172" s="137"/>
      <c r="M172" s="300"/>
      <c r="N172" s="196"/>
    </row>
    <row r="173" spans="1:14" ht="15" customHeight="1" x14ac:dyDescent="0.2">
      <c r="A173" s="132"/>
      <c r="B173" s="292"/>
      <c r="C173" s="135"/>
      <c r="D173" s="135"/>
      <c r="E173" s="135"/>
      <c r="F173" s="235"/>
      <c r="G173" s="235"/>
      <c r="H173" s="235"/>
      <c r="I173" s="179"/>
      <c r="J173" s="137"/>
      <c r="K173" s="137"/>
      <c r="L173" s="137"/>
      <c r="M173" s="300"/>
      <c r="N173" s="196"/>
    </row>
    <row r="174" spans="1:14" ht="15" customHeight="1" x14ac:dyDescent="0.2">
      <c r="A174" s="132"/>
      <c r="B174" s="292"/>
      <c r="C174" s="135"/>
      <c r="D174" s="135"/>
      <c r="E174" s="135"/>
      <c r="F174" s="235"/>
      <c r="G174" s="235"/>
      <c r="H174" s="235"/>
      <c r="I174" s="179"/>
      <c r="J174" s="137"/>
      <c r="K174" s="137"/>
      <c r="L174" s="137"/>
      <c r="M174" s="300"/>
      <c r="N174" s="196"/>
    </row>
    <row r="175" spans="1:14" ht="15" customHeight="1" x14ac:dyDescent="0.2">
      <c r="A175" s="132"/>
      <c r="B175" s="292"/>
      <c r="C175" s="135"/>
      <c r="D175" s="135"/>
      <c r="E175" s="135"/>
      <c r="F175" s="235"/>
      <c r="G175" s="235"/>
      <c r="H175" s="235"/>
      <c r="I175" s="179"/>
      <c r="J175" s="137"/>
      <c r="K175" s="137"/>
      <c r="L175" s="137"/>
      <c r="M175" s="300"/>
      <c r="N175" s="196"/>
    </row>
    <row r="176" spans="1:14" ht="15" customHeight="1" x14ac:dyDescent="0.2">
      <c r="A176" s="132"/>
      <c r="B176" s="292"/>
      <c r="C176" s="135"/>
      <c r="D176" s="135"/>
      <c r="E176" s="135"/>
      <c r="F176" s="235"/>
      <c r="G176" s="235"/>
      <c r="H176" s="235"/>
      <c r="I176" s="179"/>
      <c r="J176" s="137"/>
      <c r="K176" s="137"/>
      <c r="L176" s="137"/>
      <c r="M176" s="300"/>
      <c r="N176" s="196"/>
    </row>
    <row r="177" spans="1:14" ht="15" customHeight="1" x14ac:dyDescent="0.2">
      <c r="A177" s="132"/>
      <c r="B177" s="292"/>
      <c r="C177" s="135"/>
      <c r="D177" s="135"/>
      <c r="E177" s="135"/>
      <c r="F177" s="235"/>
      <c r="G177" s="235"/>
      <c r="H177" s="235"/>
      <c r="I177" s="179"/>
      <c r="J177" s="137"/>
      <c r="K177" s="137"/>
      <c r="L177" s="137"/>
      <c r="M177" s="300"/>
      <c r="N177" s="196"/>
    </row>
    <row r="178" spans="1:14" ht="15" customHeight="1" x14ac:dyDescent="0.2">
      <c r="A178" s="132"/>
      <c r="B178" s="292"/>
      <c r="C178" s="135"/>
      <c r="D178" s="135"/>
      <c r="E178" s="135"/>
      <c r="F178" s="235"/>
      <c r="G178" s="235"/>
      <c r="H178" s="235"/>
      <c r="I178" s="179"/>
      <c r="J178" s="137"/>
      <c r="K178" s="137"/>
      <c r="L178" s="137"/>
      <c r="M178" s="300"/>
      <c r="N178" s="196"/>
    </row>
    <row r="179" spans="1:14" ht="15" customHeight="1" x14ac:dyDescent="0.2">
      <c r="A179" s="132"/>
      <c r="B179" s="292"/>
      <c r="C179" s="135"/>
      <c r="D179" s="135"/>
      <c r="E179" s="135"/>
      <c r="F179" s="235"/>
      <c r="G179" s="235"/>
      <c r="H179" s="235"/>
      <c r="I179" s="179"/>
      <c r="J179" s="137"/>
      <c r="K179" s="137"/>
      <c r="L179" s="137"/>
      <c r="M179" s="300"/>
      <c r="N179" s="196"/>
    </row>
    <row r="180" spans="1:14" ht="15" customHeight="1" x14ac:dyDescent="0.2">
      <c r="A180" s="132"/>
      <c r="B180" s="292"/>
      <c r="C180" s="135"/>
      <c r="D180" s="135"/>
      <c r="E180" s="135"/>
      <c r="F180" s="235"/>
      <c r="G180" s="235"/>
      <c r="H180" s="235"/>
      <c r="I180" s="179"/>
      <c r="J180" s="137"/>
      <c r="K180" s="137"/>
      <c r="L180" s="137"/>
      <c r="M180" s="300"/>
      <c r="N180" s="196"/>
    </row>
    <row r="181" spans="1:14" ht="15" customHeight="1" x14ac:dyDescent="0.2">
      <c r="A181" s="132"/>
      <c r="B181" s="292"/>
      <c r="C181" s="135"/>
      <c r="D181" s="135"/>
      <c r="E181" s="135"/>
      <c r="F181" s="235"/>
      <c r="G181" s="235"/>
      <c r="H181" s="235"/>
      <c r="I181" s="179"/>
      <c r="J181" s="137"/>
      <c r="K181" s="137"/>
      <c r="L181" s="137"/>
      <c r="M181" s="300"/>
      <c r="N181" s="196"/>
    </row>
    <row r="182" spans="1:14" ht="15" customHeight="1" x14ac:dyDescent="0.2">
      <c r="A182" s="132"/>
      <c r="B182" s="292"/>
      <c r="C182" s="135"/>
      <c r="D182" s="135"/>
      <c r="E182" s="135"/>
      <c r="F182" s="235"/>
      <c r="G182" s="235"/>
      <c r="H182" s="235"/>
      <c r="I182" s="179"/>
      <c r="J182" s="137"/>
      <c r="K182" s="137"/>
      <c r="L182" s="137"/>
      <c r="M182" s="300"/>
      <c r="N182" s="196"/>
    </row>
    <row r="183" spans="1:14" ht="15" customHeight="1" x14ac:dyDescent="0.2">
      <c r="A183" s="132"/>
      <c r="B183" s="292"/>
      <c r="C183" s="135"/>
      <c r="D183" s="135"/>
      <c r="E183" s="135"/>
      <c r="F183" s="235"/>
      <c r="G183" s="235"/>
      <c r="H183" s="235"/>
      <c r="I183" s="179"/>
      <c r="J183" s="137"/>
      <c r="K183" s="137"/>
      <c r="L183" s="137"/>
      <c r="M183" s="300"/>
      <c r="N183" s="196"/>
    </row>
    <row r="184" spans="1:14" ht="15" customHeight="1" x14ac:dyDescent="0.2">
      <c r="A184" s="132"/>
      <c r="B184" s="292"/>
      <c r="C184" s="135"/>
      <c r="D184" s="135"/>
      <c r="E184" s="135"/>
      <c r="F184" s="235"/>
      <c r="G184" s="235"/>
      <c r="H184" s="235"/>
      <c r="I184" s="179"/>
      <c r="J184" s="137"/>
      <c r="K184" s="137"/>
      <c r="L184" s="137"/>
      <c r="M184" s="300"/>
      <c r="N184" s="196"/>
    </row>
    <row r="185" spans="1:14" ht="15" customHeight="1" x14ac:dyDescent="0.2">
      <c r="A185" s="132"/>
      <c r="B185" s="292"/>
      <c r="C185" s="135"/>
      <c r="D185" s="135"/>
      <c r="E185" s="135"/>
      <c r="F185" s="235"/>
      <c r="G185" s="235"/>
      <c r="H185" s="235"/>
      <c r="I185" s="179"/>
      <c r="J185" s="137"/>
      <c r="K185" s="137"/>
      <c r="L185" s="137"/>
      <c r="M185" s="300"/>
      <c r="N185" s="196"/>
    </row>
    <row r="186" spans="1:14" ht="15" customHeight="1" x14ac:dyDescent="0.2">
      <c r="A186" s="132"/>
      <c r="B186" s="292"/>
      <c r="C186" s="135"/>
      <c r="D186" s="135"/>
      <c r="E186" s="135"/>
      <c r="F186" s="235"/>
      <c r="G186" s="235"/>
      <c r="H186" s="235"/>
      <c r="I186" s="179"/>
      <c r="J186" s="137"/>
      <c r="K186" s="137"/>
      <c r="L186" s="137"/>
      <c r="M186" s="300"/>
      <c r="N186" s="196"/>
    </row>
    <row r="187" spans="1:14" ht="15" customHeight="1" x14ac:dyDescent="0.2">
      <c r="A187" s="132"/>
      <c r="B187" s="292"/>
      <c r="C187" s="135"/>
      <c r="D187" s="135"/>
      <c r="E187" s="135"/>
      <c r="F187" s="235"/>
      <c r="G187" s="235"/>
      <c r="H187" s="235"/>
      <c r="I187" s="179"/>
      <c r="J187" s="137"/>
      <c r="K187" s="137"/>
      <c r="L187" s="137"/>
      <c r="M187" s="300"/>
      <c r="N187" s="196"/>
    </row>
    <row r="188" spans="1:14" ht="15" customHeight="1" x14ac:dyDescent="0.2">
      <c r="A188" s="132"/>
      <c r="B188" s="292"/>
      <c r="C188" s="135"/>
      <c r="D188" s="135"/>
      <c r="E188" s="135"/>
      <c r="F188" s="235"/>
      <c r="G188" s="235"/>
      <c r="H188" s="235"/>
      <c r="I188" s="179"/>
      <c r="J188" s="137"/>
      <c r="K188" s="137"/>
      <c r="L188" s="137"/>
      <c r="M188" s="300"/>
      <c r="N188" s="196"/>
    </row>
    <row r="189" spans="1:14" ht="15" customHeight="1" x14ac:dyDescent="0.2">
      <c r="A189" s="132"/>
      <c r="B189" s="292"/>
      <c r="C189" s="135"/>
      <c r="D189" s="135"/>
      <c r="E189" s="135"/>
      <c r="F189" s="235"/>
      <c r="G189" s="235"/>
      <c r="H189" s="235"/>
      <c r="I189" s="179"/>
      <c r="J189" s="137"/>
      <c r="K189" s="137"/>
      <c r="L189" s="137"/>
      <c r="M189" s="300"/>
      <c r="N189" s="196"/>
    </row>
    <row r="190" spans="1:14" ht="15" customHeight="1" x14ac:dyDescent="0.2">
      <c r="A190" s="132"/>
      <c r="B190" s="292"/>
      <c r="C190" s="135"/>
      <c r="D190" s="135"/>
      <c r="E190" s="135"/>
      <c r="F190" s="235"/>
      <c r="G190" s="235"/>
      <c r="H190" s="235"/>
      <c r="I190" s="179"/>
      <c r="J190" s="137"/>
      <c r="K190" s="137"/>
      <c r="L190" s="137"/>
      <c r="M190" s="300"/>
      <c r="N190" s="196"/>
    </row>
    <row r="191" spans="1:14" ht="15" customHeight="1" x14ac:dyDescent="0.2">
      <c r="A191" s="132"/>
      <c r="B191" s="292"/>
      <c r="C191" s="135"/>
      <c r="D191" s="135"/>
      <c r="E191" s="135"/>
      <c r="F191" s="235"/>
      <c r="G191" s="235"/>
      <c r="H191" s="235"/>
      <c r="I191" s="179"/>
      <c r="J191" s="137"/>
      <c r="K191" s="137"/>
      <c r="L191" s="137"/>
      <c r="M191" s="300"/>
      <c r="N191" s="196"/>
    </row>
    <row r="192" spans="1:14" ht="15" customHeight="1" x14ac:dyDescent="0.2">
      <c r="A192" s="132"/>
      <c r="B192" s="292"/>
      <c r="C192" s="135"/>
      <c r="D192" s="135"/>
      <c r="E192" s="135"/>
      <c r="F192" s="235"/>
      <c r="G192" s="235"/>
      <c r="H192" s="235"/>
      <c r="I192" s="179"/>
      <c r="J192" s="137"/>
      <c r="K192" s="137"/>
      <c r="L192" s="137"/>
      <c r="M192" s="300"/>
      <c r="N192" s="196"/>
    </row>
    <row r="193" spans="1:14" ht="15" customHeight="1" x14ac:dyDescent="0.2">
      <c r="A193" s="132"/>
      <c r="B193" s="292"/>
      <c r="C193" s="135"/>
      <c r="D193" s="135"/>
      <c r="E193" s="135"/>
      <c r="F193" s="235"/>
      <c r="G193" s="235"/>
      <c r="H193" s="235"/>
      <c r="I193" s="179"/>
      <c r="J193" s="137"/>
      <c r="K193" s="137"/>
      <c r="L193" s="137"/>
      <c r="M193" s="300"/>
      <c r="N193" s="196"/>
    </row>
    <row r="194" spans="1:14" ht="15" customHeight="1" x14ac:dyDescent="0.2">
      <c r="A194" s="132"/>
      <c r="B194" s="292"/>
      <c r="C194" s="135"/>
      <c r="D194" s="135"/>
      <c r="E194" s="135"/>
      <c r="F194" s="235"/>
      <c r="G194" s="235"/>
      <c r="H194" s="235"/>
      <c r="I194" s="179"/>
      <c r="J194" s="137"/>
      <c r="K194" s="137"/>
      <c r="L194" s="137"/>
      <c r="M194" s="300"/>
      <c r="N194" s="196"/>
    </row>
    <row r="195" spans="1:14" ht="15" customHeight="1" x14ac:dyDescent="0.2">
      <c r="A195" s="132"/>
      <c r="B195" s="292"/>
      <c r="C195" s="135"/>
      <c r="D195" s="135"/>
      <c r="E195" s="135"/>
      <c r="F195" s="235"/>
      <c r="G195" s="235"/>
      <c r="H195" s="235"/>
      <c r="I195" s="179"/>
      <c r="J195" s="137"/>
      <c r="K195" s="137"/>
      <c r="L195" s="137"/>
      <c r="M195" s="300"/>
      <c r="N195" s="196"/>
    </row>
  </sheetData>
  <sortState ref="B18:N39">
    <sortCondition ref="I18:I39"/>
  </sortState>
  <mergeCells count="9">
    <mergeCell ref="B10:D10"/>
    <mergeCell ref="B41:D41"/>
    <mergeCell ref="A1:M1"/>
    <mergeCell ref="A2:M2"/>
    <mergeCell ref="A3:M3"/>
    <mergeCell ref="A4:M4"/>
    <mergeCell ref="A6:M6"/>
    <mergeCell ref="A7:B7"/>
    <mergeCell ref="G7:H7"/>
  </mergeCells>
  <pageMargins left="0.39370078740157483" right="0.39370078740157483" top="0.47244094488188981" bottom="0.19685039370078741" header="0.31496062992125984" footer="0.51181102362204722"/>
  <pageSetup paperSize="9" scale="86" fitToHeight="7" orientation="landscape" r:id="rId1"/>
  <headerFooter alignWithMargins="0"/>
  <rowBreaks count="1" manualBreakCount="1">
    <brk id="40" max="12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L55"/>
  <sheetViews>
    <sheetView view="pageBreakPreview" topLeftCell="A10" zoomScaleNormal="100" zoomScaleSheetLayoutView="100" workbookViewId="0">
      <selection activeCell="F10" sqref="F10:F25"/>
    </sheetView>
  </sheetViews>
  <sheetFormatPr defaultRowHeight="12.75" x14ac:dyDescent="0.2"/>
  <cols>
    <col min="1" max="1" width="4" style="6" customWidth="1"/>
    <col min="2" max="2" width="24.7109375" style="6" bestFit="1" customWidth="1"/>
    <col min="3" max="3" width="13.5703125" style="6" customWidth="1"/>
    <col min="4" max="4" width="20.85546875" style="85" customWidth="1"/>
    <col min="5" max="5" width="21.7109375" style="6" customWidth="1"/>
    <col min="6" max="6" width="10.42578125" style="6" customWidth="1"/>
    <col min="7" max="7" width="10.28515625" style="6" customWidth="1"/>
    <col min="8" max="8" width="13.85546875" style="162" customWidth="1"/>
    <col min="9" max="9" width="10.42578125" style="6" hidden="1" customWidth="1"/>
    <col min="10" max="10" width="8" style="6" customWidth="1"/>
    <col min="11" max="16384" width="9.140625" style="6"/>
  </cols>
  <sheetData>
    <row r="1" spans="1:12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244"/>
    </row>
    <row r="2" spans="1:12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244"/>
    </row>
    <row r="3" spans="1:12" ht="27.7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197"/>
      <c r="J3" s="197"/>
      <c r="K3" s="244"/>
    </row>
    <row r="4" spans="1:12" x14ac:dyDescent="0.2">
      <c r="A4" s="437"/>
      <c r="B4" s="437"/>
      <c r="C4" s="4"/>
      <c r="D4" s="154"/>
      <c r="E4" s="155"/>
      <c r="I4" s="7"/>
      <c r="J4" s="4"/>
    </row>
    <row r="5" spans="1:12" ht="18" x14ac:dyDescent="0.25">
      <c r="A5" s="437" t="s">
        <v>594</v>
      </c>
      <c r="B5" s="437"/>
      <c r="C5" s="4"/>
      <c r="D5" s="493" t="s">
        <v>595</v>
      </c>
      <c r="E5" s="155"/>
      <c r="H5" s="226" t="str">
        <f>d_2</f>
        <v>07 ИЮЛЯ 2017г.</v>
      </c>
    </row>
    <row r="6" spans="1:12" ht="14.25" customHeight="1" x14ac:dyDescent="0.25">
      <c r="A6" s="22"/>
      <c r="C6" s="4"/>
      <c r="E6" s="156"/>
      <c r="G6" s="10"/>
      <c r="H6" s="227" t="str">
        <f>d_5</f>
        <v>г. Казань, Футбольно-легкоатлетический манеж</v>
      </c>
    </row>
    <row r="7" spans="1:12" ht="18" x14ac:dyDescent="0.2">
      <c r="A7" s="27" t="s">
        <v>38</v>
      </c>
      <c r="B7" s="27" t="s">
        <v>39</v>
      </c>
      <c r="C7" s="27" t="s">
        <v>37</v>
      </c>
      <c r="D7" s="157" t="s">
        <v>104</v>
      </c>
      <c r="E7" s="157" t="s">
        <v>105</v>
      </c>
      <c r="F7" s="27" t="s">
        <v>16</v>
      </c>
      <c r="G7" s="27" t="s">
        <v>59</v>
      </c>
      <c r="H7" s="163" t="s">
        <v>10</v>
      </c>
      <c r="I7" s="27" t="s">
        <v>28</v>
      </c>
      <c r="J7" s="27" t="s">
        <v>41</v>
      </c>
    </row>
    <row r="8" spans="1:12" ht="21" customHeight="1" x14ac:dyDescent="0.25">
      <c r="A8" s="49"/>
      <c r="B8" s="80" t="s">
        <v>24</v>
      </c>
      <c r="C8" s="49"/>
      <c r="D8" s="82"/>
      <c r="E8" s="49"/>
      <c r="F8" s="49"/>
      <c r="G8" s="49"/>
      <c r="H8" s="164"/>
      <c r="I8" s="47"/>
      <c r="J8" s="164"/>
    </row>
    <row r="9" spans="1:12" ht="21" customHeight="1" x14ac:dyDescent="0.2">
      <c r="A9" s="79"/>
      <c r="B9" s="438" t="str">
        <f>Name_8</f>
        <v>МУЖЧИНЫ 2001г.р. и старше</v>
      </c>
      <c r="C9" s="438"/>
      <c r="D9" s="81"/>
      <c r="E9" s="79"/>
      <c r="F9" s="79"/>
      <c r="G9" s="79"/>
      <c r="H9" s="228"/>
      <c r="I9" s="228"/>
      <c r="J9" s="228"/>
    </row>
    <row r="10" spans="1:12" ht="20.100000000000001" customHeight="1" x14ac:dyDescent="0.2">
      <c r="A10" s="47" t="s">
        <v>17</v>
      </c>
      <c r="B10" s="293" t="str">
        <f>VLOOKUP($F10,УЧАСТНИКИ!$A$1:$K$705,3,FALSE)</f>
        <v>КАШАПОВ РЕНАТ</v>
      </c>
      <c r="C10" s="108">
        <f>VLOOKUP($F10,УЧАСТНИКИ!$A$1:$K$705,4,FALSE)</f>
        <v>1988</v>
      </c>
      <c r="D10" s="87" t="str">
        <f>VLOOKUP($F10,УЧАСТНИКИ!$A$1:$K$705,5,FALSE)</f>
        <v>КАЗАНЬ</v>
      </c>
      <c r="E10" s="87" t="str">
        <f>VLOOKUP($F10,УЧАСТНИКИ!$A$1:$K$705,11,FALSE)</f>
        <v>-</v>
      </c>
      <c r="F10" s="192">
        <v>3822</v>
      </c>
      <c r="G10" s="199"/>
      <c r="H10" s="229"/>
      <c r="I10" s="47"/>
      <c r="J10" s="108">
        <f>VLOOKUP($F10,УЧАСТНИКИ!$A$2:$K$232,9,FALSE)</f>
        <v>1</v>
      </c>
      <c r="L10" s="2"/>
    </row>
    <row r="11" spans="1:12" ht="20.100000000000001" customHeight="1" x14ac:dyDescent="0.2">
      <c r="A11" s="47" t="s">
        <v>18</v>
      </c>
      <c r="B11" s="293" t="str">
        <f>VLOOKUP($F11,УЧАСТНИКИ!$A$1:$K$705,3,FALSE)</f>
        <v>БИГАЕВ АРТУР</v>
      </c>
      <c r="C11" s="108">
        <f>VLOOKUP($F11,УЧАСТНИКИ!$A$1:$K$705,4,FALSE)</f>
        <v>1984</v>
      </c>
      <c r="D11" s="87" t="str">
        <f>VLOOKUP($F11,УЧАСТНИКИ!$A$1:$K$705,5,FALSE)</f>
        <v>КАЗАНЬ</v>
      </c>
      <c r="E11" s="87" t="str">
        <f>VLOOKUP($F11,УЧАСТНИКИ!$A$1:$K$705,11,FALSE)</f>
        <v>ЯР ЧАЛЛЫ</v>
      </c>
      <c r="F11" s="192">
        <v>67</v>
      </c>
      <c r="G11" s="199"/>
      <c r="H11" s="229"/>
      <c r="I11" s="47"/>
      <c r="J11" s="108" t="str">
        <f>VLOOKUP($F11,УЧАСТНИКИ!$A$2:$K$232,9,FALSE)</f>
        <v>Л</v>
      </c>
    </row>
    <row r="12" spans="1:12" ht="20.100000000000001" customHeight="1" x14ac:dyDescent="0.2">
      <c r="A12" s="47" t="s">
        <v>19</v>
      </c>
      <c r="B12" s="293" t="str">
        <f>VLOOKUP($F12,УЧАСТНИКИ!$A$1:$K$705,3,FALSE)</f>
        <v>АБДУЛЛИН ГУСМАН</v>
      </c>
      <c r="C12" s="108">
        <f>VLOOKUP($F12,УЧАСТНИКИ!$A$1:$K$705,4,FALSE)</f>
        <v>1958</v>
      </c>
      <c r="D12" s="87" t="str">
        <f>VLOOKUP($F12,УЧАСТНИКИ!$A$1:$K$705,5,FALSE)</f>
        <v>КАЗАНЬ</v>
      </c>
      <c r="E12" s="87" t="str">
        <f>VLOOKUP($F12,УЧАСТНИКИ!$A$1:$K$705,11,FALSE)</f>
        <v>КГАВМ</v>
      </c>
      <c r="F12" s="192">
        <v>59</v>
      </c>
      <c r="G12" s="199"/>
      <c r="H12" s="229"/>
      <c r="I12" s="47"/>
      <c r="J12" s="108" t="str">
        <f>VLOOKUP($F12,УЧАСТНИКИ!$A$2:$K$232,9,FALSE)</f>
        <v>Л</v>
      </c>
    </row>
    <row r="13" spans="1:12" ht="20.100000000000001" customHeight="1" x14ac:dyDescent="0.2">
      <c r="A13" s="47" t="s">
        <v>20</v>
      </c>
      <c r="B13" s="293" t="str">
        <f>VLOOKUP($F13,УЧАСТНИКИ!$A$1:$K$705,3,FALSE)</f>
        <v>ГОЛОВИН ДЕНИС</v>
      </c>
      <c r="C13" s="108" t="str">
        <f>VLOOKUP($F13,УЧАСТНИКИ!$A$1:$K$705,4,FALSE)</f>
        <v>1990ВК</v>
      </c>
      <c r="D13" s="87" t="str">
        <f>VLOOKUP($F13,УЧАСТНИКИ!$A$1:$K$705,5,FALSE)</f>
        <v>МАРИЙ-ЭЛ</v>
      </c>
      <c r="E13" s="87" t="str">
        <f>VLOOKUP($F13,УЧАСТНИКИ!$A$1:$K$705,11,FALSE)</f>
        <v>-</v>
      </c>
      <c r="F13" s="192">
        <v>3779</v>
      </c>
      <c r="G13" s="199"/>
      <c r="H13" s="229"/>
      <c r="I13" s="47"/>
      <c r="J13" s="108" t="str">
        <f>VLOOKUP($F13,УЧАСТНИКИ!$A$2:$K$232,9,FALSE)</f>
        <v>ВК</v>
      </c>
    </row>
    <row r="14" spans="1:12" ht="20.100000000000001" customHeight="1" x14ac:dyDescent="0.2">
      <c r="A14" s="47" t="s">
        <v>21</v>
      </c>
      <c r="B14" s="293" t="str">
        <f>VLOOKUP($F14,УЧАСТНИКИ!$A$1:$K$705,3,FALSE)</f>
        <v>ИБРАГИМОВ АЛЬФИС</v>
      </c>
      <c r="C14" s="108">
        <f>VLOOKUP($F14,УЧАСТНИКИ!$A$1:$K$705,4,FALSE)</f>
        <v>1994</v>
      </c>
      <c r="D14" s="87" t="str">
        <f>VLOOKUP($F14,УЧАСТНИКИ!$A$1:$K$705,5,FALSE)</f>
        <v>БАВЛЫ</v>
      </c>
      <c r="E14" s="87" t="str">
        <f>VLOOKUP($F14,УЧАСТНИКИ!$A$1:$K$705,11,FALSE)</f>
        <v>ДЮСШ №1</v>
      </c>
      <c r="F14" s="192">
        <v>15</v>
      </c>
      <c r="G14" s="199"/>
      <c r="H14" s="229"/>
      <c r="I14" s="47"/>
      <c r="J14" s="108">
        <f>VLOOKUP($F14,УЧАСТНИКИ!$A$2:$K$232,9,FALSE)</f>
        <v>2</v>
      </c>
    </row>
    <row r="15" spans="1:12" ht="20.100000000000001" customHeight="1" x14ac:dyDescent="0.2">
      <c r="A15" s="47" t="s">
        <v>22</v>
      </c>
      <c r="B15" s="293" t="str">
        <f>VLOOKUP($F15,УЧАСТНИКИ!$A$1:$K$705,3,FALSE)</f>
        <v>САДИКОВ НИЯЗ</v>
      </c>
      <c r="C15" s="108">
        <f>VLOOKUP($F15,УЧАСТНИКИ!$A$1:$K$705,4,FALSE)</f>
        <v>1997</v>
      </c>
      <c r="D15" s="87" t="str">
        <f>VLOOKUP($F15,УЧАСТНИКИ!$A$1:$K$705,5,FALSE)</f>
        <v>БАВЛЫ</v>
      </c>
      <c r="E15" s="87" t="str">
        <f>VLOOKUP($F15,УЧАСТНИКИ!$A$1:$K$705,11,FALSE)</f>
        <v>ДЮСШ №1</v>
      </c>
      <c r="F15" s="192">
        <v>13</v>
      </c>
      <c r="G15" s="199"/>
      <c r="H15" s="229"/>
      <c r="I15" s="47"/>
      <c r="J15" s="108">
        <f>VLOOKUP($F15,УЧАСТНИКИ!$A$2:$K$232,9,FALSE)</f>
        <v>2</v>
      </c>
    </row>
    <row r="16" spans="1:12" ht="20.100000000000001" customHeight="1" x14ac:dyDescent="0.2">
      <c r="A16" s="47" t="s">
        <v>23</v>
      </c>
      <c r="B16" s="293" t="str">
        <f>VLOOKUP($F16,УЧАСТНИКИ!$A$1:$K$705,3,FALSE)</f>
        <v>ИЛЬИН ЕВГЕНИЙ</v>
      </c>
      <c r="C16" s="108">
        <f>VLOOKUP($F16,УЧАСТНИКИ!$A$1:$K$705,4,FALSE)</f>
        <v>1993</v>
      </c>
      <c r="D16" s="87" t="str">
        <f>VLOOKUP($F16,УЧАСТНИКИ!$A$1:$K$705,5,FALSE)</f>
        <v>БАВЛЫ</v>
      </c>
      <c r="E16" s="87" t="str">
        <f>VLOOKUP($F16,УЧАСТНИКИ!$A$1:$K$705,11,FALSE)</f>
        <v>ДЮСШ №1</v>
      </c>
      <c r="F16" s="192">
        <v>12</v>
      </c>
      <c r="G16" s="199"/>
      <c r="H16" s="229"/>
      <c r="I16" s="47"/>
      <c r="J16" s="108">
        <f>VLOOKUP($F16,УЧАСТНИКИ!$A$2:$K$232,9,FALSE)</f>
        <v>2</v>
      </c>
      <c r="L16" s="2"/>
    </row>
    <row r="17" spans="1:12" ht="20.100000000000001" customHeight="1" x14ac:dyDescent="0.2">
      <c r="A17" s="47" t="s">
        <v>46</v>
      </c>
      <c r="B17" s="293" t="str">
        <f>VLOOKUP($F17,УЧАСТНИКИ!$A$1:$K$705,3,FALSE)</f>
        <v>ЕГОРОВ ГЕННАДИЙ</v>
      </c>
      <c r="C17" s="108">
        <f>VLOOKUP($F17,УЧАСТНИКИ!$A$1:$K$705,4,FALSE)</f>
        <v>1997</v>
      </c>
      <c r="D17" s="87" t="str">
        <f>VLOOKUP($F17,УЧАСТНИКИ!$A$1:$K$705,5,FALSE)</f>
        <v>КАЗАНЬ</v>
      </c>
      <c r="E17" s="87" t="str">
        <f>VLOOKUP($F17,УЧАСТНИКИ!$A$1:$K$705,11,FALSE)</f>
        <v>СТРЕЛА</v>
      </c>
      <c r="F17" s="192">
        <v>3820</v>
      </c>
      <c r="G17" s="199"/>
      <c r="H17" s="229"/>
      <c r="I17" s="47"/>
      <c r="J17" s="108">
        <f>VLOOKUP($F17,УЧАСТНИКИ!$A$2:$K$232,9,FALSE)</f>
        <v>1</v>
      </c>
    </row>
    <row r="18" spans="1:12" ht="20.100000000000001" customHeight="1" x14ac:dyDescent="0.2">
      <c r="A18" s="47" t="s">
        <v>50</v>
      </c>
      <c r="B18" s="293" t="str">
        <f>VLOOKUP($F18,УЧАСТНИКИ!$A$1:$K$705,3,FALSE)</f>
        <v>ПАВЛОВ СЕМЕН</v>
      </c>
      <c r="C18" s="108">
        <f>VLOOKUP($F18,УЧАСТНИКИ!$A$1:$K$705,4,FALSE)</f>
        <v>1990</v>
      </c>
      <c r="D18" s="87" t="str">
        <f>VLOOKUP($F18,УЧАСТНИКИ!$A$1:$K$705,5,FALSE)</f>
        <v>КАЗАНЬ</v>
      </c>
      <c r="E18" s="87" t="str">
        <f>VLOOKUP($F18,УЧАСТНИКИ!$A$1:$K$705,11,FALSE)</f>
        <v>СТРЕЛА</v>
      </c>
      <c r="F18" s="192">
        <v>3821</v>
      </c>
      <c r="G18" s="199"/>
      <c r="H18" s="229"/>
      <c r="I18" s="47"/>
      <c r="J18" s="108">
        <f>VLOOKUP($F18,УЧАСТНИКИ!$A$2:$K$232,9,FALSE)</f>
        <v>1</v>
      </c>
    </row>
    <row r="19" spans="1:12" ht="20.100000000000001" customHeight="1" x14ac:dyDescent="0.2">
      <c r="A19" s="47" t="s">
        <v>49</v>
      </c>
      <c r="B19" s="293" t="str">
        <f>VLOOKUP($F19,УЧАСТНИКИ!$A$1:$K$705,3,FALSE)</f>
        <v>ЛАЗАРЕВ ЮРИЙ</v>
      </c>
      <c r="C19" s="108">
        <f>VLOOKUP($F19,УЧАСТНИКИ!$A$1:$K$705,4,FALSE)</f>
        <v>1996</v>
      </c>
      <c r="D19" s="87" t="str">
        <f>VLOOKUP($F19,УЧАСТНИКИ!$A$1:$K$705,5,FALSE)</f>
        <v>НАБ.ЧЕЛНЫ</v>
      </c>
      <c r="E19" s="87" t="str">
        <f>VLOOKUP($F19,УЧАСТНИКИ!$A$1:$K$705,11,FALSE)</f>
        <v>ЯР ЧАЛЛЫ</v>
      </c>
      <c r="F19" s="192">
        <v>3873</v>
      </c>
      <c r="G19" s="199"/>
      <c r="H19" s="229"/>
      <c r="I19" s="47"/>
      <c r="J19" s="108" t="str">
        <f>VLOOKUP($F19,УЧАСТНИКИ!$A$2:$K$232,9,FALSE)</f>
        <v>Л</v>
      </c>
    </row>
    <row r="20" spans="1:12" ht="20.100000000000001" customHeight="1" x14ac:dyDescent="0.2">
      <c r="A20" s="47" t="s">
        <v>48</v>
      </c>
      <c r="B20" s="293" t="str">
        <f>VLOOKUP($F20,УЧАСТНИКИ!$A$1:$K$705,3,FALSE)</f>
        <v>ГИРФАНОВ ИСЛАМ</v>
      </c>
      <c r="C20" s="108">
        <f>VLOOKUP($F20,УЧАСТНИКИ!$A$1:$K$705,4,FALSE)</f>
        <v>2000</v>
      </c>
      <c r="D20" s="87" t="str">
        <f>VLOOKUP($F20,УЧАСТНИКИ!$A$1:$K$705,5,FALSE)</f>
        <v>КАЗАНЬ</v>
      </c>
      <c r="E20" s="87" t="str">
        <f>VLOOKUP($F20,УЧАСТНИКИ!$A$1:$K$705,11,FALSE)</f>
        <v>СДЮСШОР ЛА</v>
      </c>
      <c r="F20" s="192">
        <v>3733</v>
      </c>
      <c r="G20" s="199"/>
      <c r="H20" s="229"/>
      <c r="I20" s="47"/>
      <c r="J20" s="108" t="str">
        <f>VLOOKUP($F20,УЧАСТНИКИ!$A$2:$K$232,9,FALSE)</f>
        <v>Л</v>
      </c>
    </row>
    <row r="21" spans="1:12" ht="20.100000000000001" customHeight="1" x14ac:dyDescent="0.2">
      <c r="A21" s="47" t="s">
        <v>47</v>
      </c>
      <c r="B21" s="293" t="str">
        <f>VLOOKUP($F21,УЧАСТНИКИ!$A$1:$K$705,3,FALSE)</f>
        <v>БИКИНЕЕВ РУСЛАН</v>
      </c>
      <c r="C21" s="108">
        <f>VLOOKUP($F21,УЧАСТНИКИ!$A$1:$K$705,4,FALSE)</f>
        <v>1998</v>
      </c>
      <c r="D21" s="87" t="str">
        <f>VLOOKUP($F21,УЧАСТНИКИ!$A$1:$K$705,5,FALSE)</f>
        <v>КАЗАНЬ</v>
      </c>
      <c r="E21" s="87" t="str">
        <f>VLOOKUP($F21,УЧАСТНИКИ!$A$1:$K$705,11,FALSE)</f>
        <v>КЭК</v>
      </c>
      <c r="F21" s="192">
        <v>3780</v>
      </c>
      <c r="G21" s="199"/>
      <c r="H21" s="229"/>
      <c r="I21" s="47"/>
      <c r="J21" s="108" t="str">
        <f>VLOOKUP($F21,УЧАСТНИКИ!$A$2:$K$232,9,FALSE)</f>
        <v>Л</v>
      </c>
    </row>
    <row r="22" spans="1:12" ht="20.100000000000001" customHeight="1" x14ac:dyDescent="0.2">
      <c r="A22" s="47" t="s">
        <v>110</v>
      </c>
      <c r="B22" s="293" t="str">
        <f>VLOOKUP($F22,УЧАСТНИКИ!$A$1:$K$705,3,FALSE)</f>
        <v>ГУБАЙДУЛЛИН АРТЕМ</v>
      </c>
      <c r="C22" s="108">
        <f>VLOOKUP($F22,УЧАСТНИКИ!$A$1:$K$705,4,FALSE)</f>
        <v>2001</v>
      </c>
      <c r="D22" s="87" t="str">
        <f>VLOOKUP($F22,УЧАСТНИКИ!$A$1:$K$705,5,FALSE)</f>
        <v>КАЗАНЬ</v>
      </c>
      <c r="E22" s="87" t="str">
        <f>VLOOKUP($F22,УЧАСТНИКИ!$A$1:$K$705,11,FALSE)</f>
        <v>СДЮСШОР ЛА</v>
      </c>
      <c r="F22" s="192">
        <v>3735</v>
      </c>
      <c r="G22" s="199"/>
      <c r="H22" s="229"/>
      <c r="I22" s="47"/>
      <c r="J22" s="108" t="str">
        <f>VLOOKUP($F22,УЧАСТНИКИ!$A$2:$K$232,9,FALSE)</f>
        <v>Л</v>
      </c>
    </row>
    <row r="23" spans="1:12" ht="20.100000000000001" customHeight="1" x14ac:dyDescent="0.2">
      <c r="A23" s="47" t="s">
        <v>111</v>
      </c>
      <c r="B23" s="293" t="str">
        <f>VLOOKUP($F23,УЧАСТНИКИ!$A$1:$K$705,3,FALSE)</f>
        <v>КИСЕЛЕВ РОМАН</v>
      </c>
      <c r="C23" s="108">
        <f>VLOOKUP($F23,УЧАСТНИКИ!$A$1:$K$705,4,FALSE)</f>
        <v>1984</v>
      </c>
      <c r="D23" s="87" t="str">
        <f>VLOOKUP($F23,УЧАСТНИКИ!$A$1:$K$705,5,FALSE)</f>
        <v>ЗЕЛЕНОДОЛЬСК</v>
      </c>
      <c r="E23" s="87" t="str">
        <f>VLOOKUP($F23,УЧАСТНИКИ!$A$1:$K$705,11,FALSE)</f>
        <v>-</v>
      </c>
      <c r="F23" s="192">
        <v>33</v>
      </c>
      <c r="G23" s="199"/>
      <c r="H23" s="229"/>
      <c r="I23" s="47"/>
      <c r="J23" s="108" t="str">
        <f>VLOOKUP($F23,УЧАСТНИКИ!$A$2:$K$232,9,FALSE)</f>
        <v>Л</v>
      </c>
    </row>
    <row r="24" spans="1:12" ht="20.100000000000001" customHeight="1" x14ac:dyDescent="0.2">
      <c r="A24" s="47" t="s">
        <v>118</v>
      </c>
      <c r="B24" s="293" t="str">
        <f>VLOOKUP($F24,УЧАСТНИКИ!$A$1:$K$705,3,FALSE)</f>
        <v>АЛЕКСАНДРОВ АЛЕКСЕЙ</v>
      </c>
      <c r="C24" s="108" t="str">
        <f>VLOOKUP($F24,УЧАСТНИКИ!$A$1:$K$705,4,FALSE)</f>
        <v>1983ВК</v>
      </c>
      <c r="D24" s="87" t="str">
        <f>VLOOKUP($F24,УЧАСТНИКИ!$A$1:$K$705,5,FALSE)</f>
        <v>ЧУВАШСКАЯ РЕСП</v>
      </c>
      <c r="E24" s="87" t="str">
        <f>VLOOKUP($F24,УЧАСТНИКИ!$A$1:$K$705,11,FALSE)</f>
        <v>СШОР 1 им.В.ЕГОРОВОЙ</v>
      </c>
      <c r="F24" s="192">
        <v>56</v>
      </c>
      <c r="G24" s="199"/>
      <c r="H24" s="229"/>
      <c r="I24" s="47"/>
      <c r="J24" s="108" t="str">
        <f>VLOOKUP($F24,УЧАСТНИКИ!$A$2:$K$232,9,FALSE)</f>
        <v>ВК</v>
      </c>
    </row>
    <row r="25" spans="1:12" ht="20.100000000000001" customHeight="1" x14ac:dyDescent="0.2">
      <c r="A25" s="47" t="s">
        <v>119</v>
      </c>
      <c r="B25" s="293" t="str">
        <f>VLOOKUP($F25,УЧАСТНИКИ!$A$1:$K$705,3,FALSE)</f>
        <v>ВАСИЛЬЕВ АЛЕКСАНДР</v>
      </c>
      <c r="C25" s="108" t="str">
        <f>VLOOKUP($F25,УЧАСТНИКИ!$A$1:$K$705,4,FALSE)</f>
        <v>1999ВК</v>
      </c>
      <c r="D25" s="87" t="str">
        <f>VLOOKUP($F25,УЧАСТНИКИ!$A$1:$K$705,5,FALSE)</f>
        <v>ЧУВАШСКАЯ РЕСП</v>
      </c>
      <c r="E25" s="87" t="str">
        <f>VLOOKUP($F25,УЧАСТНИКИ!$A$1:$K$705,11,FALSE)</f>
        <v>СШОР 1 им.В.ЕГОРОВОЙ</v>
      </c>
      <c r="F25" s="192">
        <v>73</v>
      </c>
      <c r="G25" s="199"/>
      <c r="H25" s="229"/>
      <c r="I25" s="47"/>
      <c r="J25" s="108" t="str">
        <f>VLOOKUP($F25,УЧАСТНИКИ!$A$2:$K$232,9,FALSE)</f>
        <v>ВК</v>
      </c>
    </row>
    <row r="26" spans="1:12" ht="20.100000000000001" customHeight="1" x14ac:dyDescent="0.2">
      <c r="A26" s="47" t="s">
        <v>120</v>
      </c>
      <c r="B26" s="293"/>
      <c r="C26" s="108"/>
      <c r="D26" s="87"/>
      <c r="E26" s="87"/>
      <c r="F26" s="192"/>
      <c r="G26" s="199"/>
      <c r="H26" s="229"/>
      <c r="I26" s="47"/>
      <c r="J26" s="108"/>
    </row>
    <row r="27" spans="1:12" ht="21" hidden="1" customHeight="1" x14ac:dyDescent="0.25">
      <c r="A27" s="49"/>
      <c r="B27" s="80" t="s">
        <v>25</v>
      </c>
      <c r="C27" s="49"/>
      <c r="D27" s="82"/>
      <c r="E27" s="49"/>
      <c r="F27" s="49"/>
      <c r="G27" s="49"/>
      <c r="H27" s="164"/>
      <c r="I27" s="47"/>
      <c r="J27" s="164"/>
    </row>
    <row r="28" spans="1:12" ht="18" hidden="1" customHeight="1" x14ac:dyDescent="0.2">
      <c r="A28" s="47" t="s">
        <v>17</v>
      </c>
      <c r="B28" s="293" t="e">
        <f>VLOOKUP($F28,УЧАСТНИКИ!$A$1:$K$705,3,FALSE)</f>
        <v>#N/A</v>
      </c>
      <c r="C28" s="108" t="e">
        <f>VLOOKUP($F28,УЧАСТНИКИ!$A$1:$K$705,4,FALSE)</f>
        <v>#N/A</v>
      </c>
      <c r="D28" s="87" t="e">
        <f>VLOOKUP($F28,УЧАСТНИКИ!$A$1:$K$705,5,FALSE)</f>
        <v>#N/A</v>
      </c>
      <c r="E28" s="87" t="e">
        <f>VLOOKUP($F28,УЧАСТНИКИ!$A$1:$K$705,11,FALSE)</f>
        <v>#N/A</v>
      </c>
      <c r="F28" s="192"/>
      <c r="G28" s="199"/>
      <c r="H28" s="229"/>
      <c r="I28" s="47"/>
      <c r="J28" s="108" t="e">
        <f>VLOOKUP($F28,УЧАСТНИКИ!$A$2:$K$232,9,FALSE)</f>
        <v>#N/A</v>
      </c>
      <c r="L28" s="2"/>
    </row>
    <row r="29" spans="1:12" ht="18" hidden="1" customHeight="1" x14ac:dyDescent="0.2">
      <c r="A29" s="47" t="s">
        <v>18</v>
      </c>
      <c r="B29" s="293" t="e">
        <f>VLOOKUP($F29,УЧАСТНИКИ!$A$1:$K$705,3,FALSE)</f>
        <v>#N/A</v>
      </c>
      <c r="C29" s="108" t="e">
        <f>VLOOKUP($F29,УЧАСТНИКИ!$A$1:$K$705,4,FALSE)</f>
        <v>#N/A</v>
      </c>
      <c r="D29" s="87" t="e">
        <f>VLOOKUP($F29,УЧАСТНИКИ!$A$1:$K$705,5,FALSE)</f>
        <v>#N/A</v>
      </c>
      <c r="E29" s="87" t="e">
        <f>VLOOKUP($F29,УЧАСТНИКИ!$A$1:$K$705,11,FALSE)</f>
        <v>#N/A</v>
      </c>
      <c r="F29" s="192"/>
      <c r="G29" s="199"/>
      <c r="H29" s="229"/>
      <c r="I29" s="47"/>
      <c r="J29" s="108" t="e">
        <f>VLOOKUP($F29,УЧАСТНИКИ!$A$2:$K$232,9,FALSE)</f>
        <v>#N/A</v>
      </c>
    </row>
    <row r="30" spans="1:12" ht="18" hidden="1" customHeight="1" x14ac:dyDescent="0.2">
      <c r="A30" s="47" t="s">
        <v>19</v>
      </c>
      <c r="B30" s="293" t="e">
        <f>VLOOKUP($F30,УЧАСТНИКИ!$A$1:$K$705,3,FALSE)</f>
        <v>#N/A</v>
      </c>
      <c r="C30" s="108" t="e">
        <f>VLOOKUP($F30,УЧАСТНИКИ!$A$1:$K$705,4,FALSE)</f>
        <v>#N/A</v>
      </c>
      <c r="D30" s="87" t="e">
        <f>VLOOKUP($F30,УЧАСТНИКИ!$A$1:$K$705,5,FALSE)</f>
        <v>#N/A</v>
      </c>
      <c r="E30" s="87" t="e">
        <f>VLOOKUP($F30,УЧАСТНИКИ!$A$1:$K$705,11,FALSE)</f>
        <v>#N/A</v>
      </c>
      <c r="F30" s="192"/>
      <c r="G30" s="199"/>
      <c r="H30" s="229"/>
      <c r="I30" s="47"/>
      <c r="J30" s="108" t="e">
        <f>VLOOKUP($F30,УЧАСТНИКИ!$A$2:$K$232,9,FALSE)</f>
        <v>#N/A</v>
      </c>
    </row>
    <row r="31" spans="1:12" ht="18" hidden="1" customHeight="1" x14ac:dyDescent="0.2">
      <c r="A31" s="47" t="s">
        <v>20</v>
      </c>
      <c r="B31" s="293" t="e">
        <f>VLOOKUP($F31,УЧАСТНИКИ!$A$1:$K$705,3,FALSE)</f>
        <v>#N/A</v>
      </c>
      <c r="C31" s="108" t="e">
        <f>VLOOKUP($F31,УЧАСТНИКИ!$A$1:$K$705,4,FALSE)</f>
        <v>#N/A</v>
      </c>
      <c r="D31" s="87" t="e">
        <f>VLOOKUP($F31,УЧАСТНИКИ!$A$1:$K$705,5,FALSE)</f>
        <v>#N/A</v>
      </c>
      <c r="E31" s="87" t="e">
        <f>VLOOKUP($F31,УЧАСТНИКИ!$A$1:$K$705,11,FALSE)</f>
        <v>#N/A</v>
      </c>
      <c r="F31" s="192"/>
      <c r="G31" s="199"/>
      <c r="H31" s="229"/>
      <c r="I31" s="47"/>
      <c r="J31" s="108" t="e">
        <f>VLOOKUP($F31,УЧАСТНИКИ!$A$2:$K$232,9,FALSE)</f>
        <v>#N/A</v>
      </c>
    </row>
    <row r="32" spans="1:12" ht="18" hidden="1" customHeight="1" x14ac:dyDescent="0.2">
      <c r="A32" s="47" t="s">
        <v>21</v>
      </c>
      <c r="B32" s="293" t="e">
        <f>VLOOKUP($F32,УЧАСТНИКИ!$A$1:$K$705,3,FALSE)</f>
        <v>#N/A</v>
      </c>
      <c r="C32" s="108" t="e">
        <f>VLOOKUP($F32,УЧАСТНИКИ!$A$1:$K$705,4,FALSE)</f>
        <v>#N/A</v>
      </c>
      <c r="D32" s="87" t="e">
        <f>VLOOKUP($F32,УЧАСТНИКИ!$A$1:$K$705,5,FALSE)</f>
        <v>#N/A</v>
      </c>
      <c r="E32" s="87" t="e">
        <f>VLOOKUP($F32,УЧАСТНИКИ!$A$1:$K$705,11,FALSE)</f>
        <v>#N/A</v>
      </c>
      <c r="F32" s="192"/>
      <c r="G32" s="199"/>
      <c r="H32" s="229"/>
      <c r="I32" s="47"/>
      <c r="J32" s="108" t="e">
        <f>VLOOKUP($F32,УЧАСТНИКИ!$A$2:$K$232,9,FALSE)</f>
        <v>#N/A</v>
      </c>
    </row>
    <row r="33" spans="1:12" ht="18" hidden="1" customHeight="1" x14ac:dyDescent="0.2">
      <c r="A33" s="47" t="s">
        <v>22</v>
      </c>
      <c r="B33" s="293" t="e">
        <f>VLOOKUP($F33,УЧАСТНИКИ!$A$1:$K$705,3,FALSE)</f>
        <v>#N/A</v>
      </c>
      <c r="C33" s="108" t="e">
        <f>VLOOKUP($F33,УЧАСТНИКИ!$A$1:$K$705,4,FALSE)</f>
        <v>#N/A</v>
      </c>
      <c r="D33" s="87" t="e">
        <f>VLOOKUP($F33,УЧАСТНИКИ!$A$1:$K$705,5,FALSE)</f>
        <v>#N/A</v>
      </c>
      <c r="E33" s="87" t="e">
        <f>VLOOKUP($F33,УЧАСТНИКИ!$A$1:$K$705,11,FALSE)</f>
        <v>#N/A</v>
      </c>
      <c r="F33" s="192"/>
      <c r="G33" s="199"/>
      <c r="H33" s="229"/>
      <c r="I33" s="47"/>
      <c r="J33" s="108" t="e">
        <f>VLOOKUP($F33,УЧАСТНИКИ!$A$2:$K$232,9,FALSE)</f>
        <v>#N/A</v>
      </c>
    </row>
    <row r="34" spans="1:12" ht="18" hidden="1" customHeight="1" x14ac:dyDescent="0.2">
      <c r="A34" s="47" t="s">
        <v>23</v>
      </c>
      <c r="B34" s="293" t="e">
        <f>VLOOKUP($F34,УЧАСТНИКИ!$A$1:$K$705,3,FALSE)</f>
        <v>#N/A</v>
      </c>
      <c r="C34" s="108" t="e">
        <f>VLOOKUP($F34,УЧАСТНИКИ!$A$1:$K$705,4,FALSE)</f>
        <v>#N/A</v>
      </c>
      <c r="D34" s="87" t="e">
        <f>VLOOKUP($F34,УЧАСТНИКИ!$A$1:$K$705,5,FALSE)</f>
        <v>#N/A</v>
      </c>
      <c r="E34" s="87" t="e">
        <f>VLOOKUP($F34,УЧАСТНИКИ!$A$1:$K$705,11,FALSE)</f>
        <v>#N/A</v>
      </c>
      <c r="F34" s="192"/>
      <c r="G34" s="199"/>
      <c r="H34" s="229"/>
      <c r="I34" s="47"/>
      <c r="J34" s="108" t="e">
        <f>VLOOKUP($F34,УЧАСТНИКИ!$A$2:$K$232,9,FALSE)</f>
        <v>#N/A</v>
      </c>
      <c r="L34" s="2"/>
    </row>
    <row r="35" spans="1:12" ht="18" hidden="1" customHeight="1" x14ac:dyDescent="0.2">
      <c r="A35" s="47" t="s">
        <v>46</v>
      </c>
      <c r="B35" s="293" t="e">
        <f>VLOOKUP($F35,УЧАСТНИКИ!$A$1:$K$705,3,FALSE)</f>
        <v>#N/A</v>
      </c>
      <c r="C35" s="108" t="e">
        <f>VLOOKUP($F35,УЧАСТНИКИ!$A$1:$K$705,4,FALSE)</f>
        <v>#N/A</v>
      </c>
      <c r="D35" s="87" t="e">
        <f>VLOOKUP($F35,УЧАСТНИКИ!$A$1:$K$705,5,FALSE)</f>
        <v>#N/A</v>
      </c>
      <c r="E35" s="87" t="e">
        <f>VLOOKUP($F35,УЧАСТНИКИ!$A$1:$K$705,11,FALSE)</f>
        <v>#N/A</v>
      </c>
      <c r="F35" s="192"/>
      <c r="G35" s="199"/>
      <c r="H35" s="229"/>
      <c r="I35" s="47"/>
      <c r="J35" s="108" t="e">
        <f>VLOOKUP($F35,УЧАСТНИКИ!$A$2:$K$232,9,FALSE)</f>
        <v>#N/A</v>
      </c>
    </row>
    <row r="36" spans="1:12" ht="18" hidden="1" customHeight="1" x14ac:dyDescent="0.2">
      <c r="A36" s="47" t="s">
        <v>50</v>
      </c>
      <c r="B36" s="293" t="e">
        <f>VLOOKUP($F36,УЧАСТНИКИ!$A$1:$K$705,3,FALSE)</f>
        <v>#N/A</v>
      </c>
      <c r="C36" s="108" t="e">
        <f>VLOOKUP($F36,УЧАСТНИКИ!$A$1:$K$705,4,FALSE)</f>
        <v>#N/A</v>
      </c>
      <c r="D36" s="87" t="e">
        <f>VLOOKUP($F36,УЧАСТНИКИ!$A$1:$K$705,5,FALSE)</f>
        <v>#N/A</v>
      </c>
      <c r="E36" s="87" t="e">
        <f>VLOOKUP($F36,УЧАСТНИКИ!$A$1:$K$705,11,FALSE)</f>
        <v>#N/A</v>
      </c>
      <c r="F36" s="192"/>
      <c r="G36" s="199"/>
      <c r="H36" s="229"/>
      <c r="I36" s="47"/>
      <c r="J36" s="108" t="e">
        <f>VLOOKUP($F36,УЧАСТНИКИ!$A$2:$K$232,9,FALSE)</f>
        <v>#N/A</v>
      </c>
    </row>
    <row r="37" spans="1:12" ht="18" hidden="1" customHeight="1" x14ac:dyDescent="0.2">
      <c r="A37" s="47" t="s">
        <v>49</v>
      </c>
      <c r="B37" s="293" t="e">
        <f>VLOOKUP($F37,УЧАСТНИКИ!$A$1:$K$705,3,FALSE)</f>
        <v>#N/A</v>
      </c>
      <c r="C37" s="108" t="e">
        <f>VLOOKUP($F37,УЧАСТНИКИ!$A$1:$K$705,4,FALSE)</f>
        <v>#N/A</v>
      </c>
      <c r="D37" s="87" t="e">
        <f>VLOOKUP($F37,УЧАСТНИКИ!$A$1:$K$705,5,FALSE)</f>
        <v>#N/A</v>
      </c>
      <c r="E37" s="87" t="e">
        <f>VLOOKUP($F37,УЧАСТНИКИ!$A$1:$K$705,11,FALSE)</f>
        <v>#N/A</v>
      </c>
      <c r="F37" s="192"/>
      <c r="G37" s="199"/>
      <c r="H37" s="229"/>
      <c r="I37" s="47"/>
      <c r="J37" s="108" t="e">
        <f>VLOOKUP($F37,УЧАСТНИКИ!$A$2:$K$232,9,FALSE)</f>
        <v>#N/A</v>
      </c>
    </row>
    <row r="38" spans="1:12" ht="18" hidden="1" customHeight="1" x14ac:dyDescent="0.2">
      <c r="A38" s="47" t="s">
        <v>48</v>
      </c>
      <c r="B38" s="293" t="e">
        <f>VLOOKUP($F38,УЧАСТНИКИ!$A$1:$K$705,3,FALSE)</f>
        <v>#N/A</v>
      </c>
      <c r="C38" s="108" t="e">
        <f>VLOOKUP($F38,УЧАСТНИКИ!$A$1:$K$705,4,FALSE)</f>
        <v>#N/A</v>
      </c>
      <c r="D38" s="87" t="e">
        <f>VLOOKUP($F38,УЧАСТНИКИ!$A$1:$K$705,5,FALSE)</f>
        <v>#N/A</v>
      </c>
      <c r="E38" s="87" t="e">
        <f>VLOOKUP($F38,УЧАСТНИКИ!$A$1:$K$705,11,FALSE)</f>
        <v>#N/A</v>
      </c>
      <c r="F38" s="192"/>
      <c r="G38" s="199"/>
      <c r="H38" s="229"/>
      <c r="I38" s="47"/>
      <c r="J38" s="108" t="e">
        <f>VLOOKUP($F38,УЧАСТНИКИ!$A$2:$K$232,9,FALSE)</f>
        <v>#N/A</v>
      </c>
    </row>
    <row r="39" spans="1:12" ht="18" hidden="1" customHeight="1" x14ac:dyDescent="0.2">
      <c r="A39" s="47" t="s">
        <v>47</v>
      </c>
      <c r="B39" s="293" t="e">
        <f>VLOOKUP($F39,УЧАСТНИКИ!$A$1:$K$705,3,FALSE)</f>
        <v>#N/A</v>
      </c>
      <c r="C39" s="108" t="e">
        <f>VLOOKUP($F39,УЧАСТНИКИ!$A$1:$K$705,4,FALSE)</f>
        <v>#N/A</v>
      </c>
      <c r="D39" s="87" t="e">
        <f>VLOOKUP($F39,УЧАСТНИКИ!$A$1:$K$705,5,FALSE)</f>
        <v>#N/A</v>
      </c>
      <c r="E39" s="87" t="e">
        <f>VLOOKUP($F39,УЧАСТНИКИ!$A$1:$K$705,11,FALSE)</f>
        <v>#N/A</v>
      </c>
      <c r="F39" s="192"/>
      <c r="G39" s="199"/>
      <c r="H39" s="229"/>
      <c r="I39" s="47"/>
      <c r="J39" s="108" t="e">
        <f>VLOOKUP($F39,УЧАСТНИКИ!$A$2:$K$232,9,FALSE)</f>
        <v>#N/A</v>
      </c>
    </row>
    <row r="40" spans="1:12" ht="18" hidden="1" customHeight="1" x14ac:dyDescent="0.2">
      <c r="A40" s="47" t="s">
        <v>110</v>
      </c>
      <c r="B40" s="293" t="e">
        <f>VLOOKUP($F40,УЧАСТНИКИ!$A$1:$K$705,3,FALSE)</f>
        <v>#N/A</v>
      </c>
      <c r="C40" s="108" t="e">
        <f>VLOOKUP($F40,УЧАСТНИКИ!$A$1:$K$705,4,FALSE)</f>
        <v>#N/A</v>
      </c>
      <c r="D40" s="87" t="e">
        <f>VLOOKUP($F40,УЧАСТНИКИ!$A$1:$K$705,5,FALSE)</f>
        <v>#N/A</v>
      </c>
      <c r="E40" s="87" t="e">
        <f>VLOOKUP($F40,УЧАСТНИКИ!$A$1:$K$705,11,FALSE)</f>
        <v>#N/A</v>
      </c>
      <c r="F40" s="192"/>
      <c r="G40" s="199"/>
      <c r="H40" s="229"/>
      <c r="I40" s="47"/>
      <c r="J40" s="108" t="e">
        <f>VLOOKUP($F40,УЧАСТНИКИ!$A$2:$K$232,9,FALSE)</f>
        <v>#N/A</v>
      </c>
    </row>
    <row r="41" spans="1:12" ht="18" hidden="1" customHeight="1" x14ac:dyDescent="0.2">
      <c r="A41" s="47" t="s">
        <v>111</v>
      </c>
      <c r="B41" s="293" t="e">
        <f>VLOOKUP($F41,УЧАСТНИКИ!$A$1:$K$705,3,FALSE)</f>
        <v>#N/A</v>
      </c>
      <c r="C41" s="108" t="e">
        <f>VLOOKUP($F41,УЧАСТНИКИ!$A$1:$K$705,4,FALSE)</f>
        <v>#N/A</v>
      </c>
      <c r="D41" s="87" t="e">
        <f>VLOOKUP($F41,УЧАСТНИКИ!$A$1:$K$705,5,FALSE)</f>
        <v>#N/A</v>
      </c>
      <c r="E41" s="87" t="e">
        <f>VLOOKUP($F41,УЧАСТНИКИ!$A$1:$K$705,11,FALSE)</f>
        <v>#N/A</v>
      </c>
      <c r="F41" s="192"/>
      <c r="G41" s="199"/>
      <c r="H41" s="229"/>
      <c r="I41" s="47"/>
      <c r="J41" s="108" t="e">
        <f>VLOOKUP($F41,УЧАСТНИКИ!$A$2:$K$232,9,FALSE)</f>
        <v>#N/A</v>
      </c>
    </row>
    <row r="42" spans="1:12" ht="18" hidden="1" customHeight="1" x14ac:dyDescent="0.2">
      <c r="A42" s="47" t="s">
        <v>118</v>
      </c>
      <c r="B42" s="293" t="e">
        <f>VLOOKUP($F42,УЧАСТНИКИ!$A$1:$K$705,3,FALSE)</f>
        <v>#N/A</v>
      </c>
      <c r="C42" s="108" t="e">
        <f>VLOOKUP($F42,УЧАСТНИКИ!$A$1:$K$705,4,FALSE)</f>
        <v>#N/A</v>
      </c>
      <c r="D42" s="87" t="e">
        <f>VLOOKUP($F42,УЧАСТНИКИ!$A$1:$K$705,5,FALSE)</f>
        <v>#N/A</v>
      </c>
      <c r="E42" s="87" t="e">
        <f>VLOOKUP($F42,УЧАСТНИКИ!$A$1:$K$705,11,FALSE)</f>
        <v>#N/A</v>
      </c>
      <c r="F42" s="192"/>
      <c r="G42" s="199"/>
      <c r="H42" s="229"/>
      <c r="I42" s="47"/>
      <c r="J42" s="108" t="e">
        <f>VLOOKUP($F42,УЧАСТНИКИ!$A$2:$K$232,9,FALSE)</f>
        <v>#N/A</v>
      </c>
    </row>
    <row r="43" spans="1:12" ht="21" hidden="1" customHeight="1" x14ac:dyDescent="0.25">
      <c r="A43" s="49"/>
      <c r="B43" s="80" t="s">
        <v>26</v>
      </c>
      <c r="C43" s="49"/>
      <c r="D43" s="82"/>
      <c r="E43" s="49"/>
      <c r="F43" s="49"/>
      <c r="G43" s="49"/>
      <c r="H43" s="164"/>
      <c r="I43" s="47"/>
      <c r="J43" s="164"/>
    </row>
    <row r="44" spans="1:12" ht="21" hidden="1" customHeight="1" x14ac:dyDescent="0.2">
      <c r="A44" s="79"/>
      <c r="B44" s="438" t="str">
        <f>Name_9</f>
        <v>МУЖЧИНЫ 2001г.р. и старше</v>
      </c>
      <c r="C44" s="438"/>
      <c r="D44" s="81"/>
      <c r="E44" s="79"/>
      <c r="F44" s="79"/>
      <c r="G44" s="79"/>
      <c r="H44" s="228"/>
      <c r="I44" s="228"/>
      <c r="J44" s="228"/>
    </row>
    <row r="45" spans="1:12" ht="18" hidden="1" customHeight="1" x14ac:dyDescent="0.2">
      <c r="A45" s="47" t="s">
        <v>17</v>
      </c>
      <c r="B45" s="293" t="e">
        <f>VLOOKUP($F45,УЧАСТНИКИ!$A$1:$K$705,3,FALSE)</f>
        <v>#N/A</v>
      </c>
      <c r="C45" s="108" t="e">
        <f>VLOOKUP($F45,УЧАСТНИКИ!$A$1:$K$705,4,FALSE)</f>
        <v>#N/A</v>
      </c>
      <c r="D45" s="87" t="e">
        <f>VLOOKUP($F45,УЧАСТНИКИ!$A$1:$K$705,5,FALSE)</f>
        <v>#N/A</v>
      </c>
      <c r="E45" s="87" t="e">
        <f>VLOOKUP($F45,УЧАСТНИКИ!$A$1:$K$705,11,FALSE)</f>
        <v>#N/A</v>
      </c>
      <c r="F45" s="192">
        <v>2268</v>
      </c>
      <c r="G45" s="199"/>
      <c r="H45" s="229"/>
      <c r="I45" s="47"/>
      <c r="J45" s="5"/>
      <c r="L45" s="2"/>
    </row>
    <row r="46" spans="1:12" ht="18" hidden="1" customHeight="1" x14ac:dyDescent="0.2">
      <c r="A46" s="47" t="s">
        <v>18</v>
      </c>
      <c r="B46" s="293" t="str">
        <f>VLOOKUP($F46,УЧАСТНИКИ!$A$1:$K$705,3,FALSE)</f>
        <v>КРАЙНОВ ДЕНИС</v>
      </c>
      <c r="C46" s="108">
        <f>VLOOKUP($F46,УЧАСТНИКИ!$A$1:$K$705,4,FALSE)</f>
        <v>1997</v>
      </c>
      <c r="D46" s="87" t="str">
        <f>VLOOKUP($F46,УЧАСТНИКИ!$A$1:$K$705,5,FALSE)</f>
        <v>КАЗАНЬ</v>
      </c>
      <c r="E46" s="87" t="str">
        <f>VLOOKUP($F46,УЧАСТНИКИ!$A$1:$K$705,11,FALSE)</f>
        <v>ДЮСШ ОЛИМП</v>
      </c>
      <c r="F46" s="192">
        <v>69</v>
      </c>
      <c r="G46" s="199"/>
      <c r="H46" s="229"/>
      <c r="I46" s="47"/>
      <c r="J46" s="5"/>
    </row>
    <row r="47" spans="1:12" ht="18" hidden="1" customHeight="1" x14ac:dyDescent="0.2">
      <c r="A47" s="47" t="s">
        <v>19</v>
      </c>
      <c r="B47" s="293" t="e">
        <f>VLOOKUP($F47,УЧАСТНИКИ!$A$1:$K$705,3,FALSE)</f>
        <v>#N/A</v>
      </c>
      <c r="C47" s="108" t="e">
        <f>VLOOKUP($F47,УЧАСТНИКИ!$A$1:$K$705,4,FALSE)</f>
        <v>#N/A</v>
      </c>
      <c r="D47" s="87" t="e">
        <f>VLOOKUP($F47,УЧАСТНИКИ!$A$1:$K$705,5,FALSE)</f>
        <v>#N/A</v>
      </c>
      <c r="E47" s="87" t="e">
        <f>VLOOKUP($F47,УЧАСТНИКИ!$A$1:$K$705,11,FALSE)</f>
        <v>#N/A</v>
      </c>
      <c r="F47" s="192">
        <v>126</v>
      </c>
      <c r="G47" s="199"/>
      <c r="H47" s="229"/>
      <c r="I47" s="47"/>
      <c r="J47" s="5"/>
    </row>
    <row r="48" spans="1:12" ht="18" hidden="1" customHeight="1" x14ac:dyDescent="0.2">
      <c r="A48" s="47" t="s">
        <v>20</v>
      </c>
      <c r="B48" s="293" t="e">
        <f>VLOOKUP($F48,УЧАСТНИКИ!$A$1:$K$705,3,FALSE)</f>
        <v>#N/A</v>
      </c>
      <c r="C48" s="108" t="e">
        <f>VLOOKUP($F48,УЧАСТНИКИ!$A$1:$K$705,4,FALSE)</f>
        <v>#N/A</v>
      </c>
      <c r="D48" s="87" t="e">
        <f>VLOOKUP($F48,УЧАСТНИКИ!$A$1:$K$705,5,FALSE)</f>
        <v>#N/A</v>
      </c>
      <c r="E48" s="87" t="e">
        <f>VLOOKUP($F48,УЧАСТНИКИ!$A$1:$K$705,11,FALSE)</f>
        <v>#N/A</v>
      </c>
      <c r="F48" s="192">
        <v>127</v>
      </c>
      <c r="G48" s="199"/>
      <c r="H48" s="229"/>
      <c r="I48" s="47"/>
      <c r="J48" s="5"/>
    </row>
    <row r="49" spans="1:12" ht="18" hidden="1" customHeight="1" x14ac:dyDescent="0.2">
      <c r="A49" s="47" t="s">
        <v>21</v>
      </c>
      <c r="B49" s="293" t="e">
        <f>VLOOKUP($F49,УЧАСТНИКИ!$A$1:$K$705,3,FALSE)</f>
        <v>#N/A</v>
      </c>
      <c r="C49" s="108" t="e">
        <f>VLOOKUP($F49,УЧАСТНИКИ!$A$1:$K$705,4,FALSE)</f>
        <v>#N/A</v>
      </c>
      <c r="D49" s="87" t="e">
        <f>VLOOKUP($F49,УЧАСТНИКИ!$A$1:$K$705,5,FALSE)</f>
        <v>#N/A</v>
      </c>
      <c r="E49" s="87" t="e">
        <f>VLOOKUP($F49,УЧАСТНИКИ!$A$1:$K$705,11,FALSE)</f>
        <v>#N/A</v>
      </c>
      <c r="F49" s="192">
        <v>112</v>
      </c>
      <c r="G49" s="199"/>
      <c r="H49" s="229"/>
      <c r="I49" s="47"/>
      <c r="J49" s="5"/>
    </row>
    <row r="50" spans="1:12" ht="18" hidden="1" customHeight="1" x14ac:dyDescent="0.2">
      <c r="A50" s="47" t="s">
        <v>22</v>
      </c>
      <c r="B50" s="293" t="e">
        <f>VLOOKUP($F50,УЧАСТНИКИ!$A$1:$K$705,3,FALSE)</f>
        <v>#N/A</v>
      </c>
      <c r="C50" s="108" t="e">
        <f>VLOOKUP($F50,УЧАСТНИКИ!$A$1:$K$705,4,FALSE)</f>
        <v>#N/A</v>
      </c>
      <c r="D50" s="87" t="e">
        <f>VLOOKUP($F50,УЧАСТНИКИ!$A$1:$K$705,5,FALSE)</f>
        <v>#N/A</v>
      </c>
      <c r="E50" s="87" t="e">
        <f>VLOOKUP($F50,УЧАСТНИКИ!$A$1:$K$705,11,FALSE)</f>
        <v>#N/A</v>
      </c>
      <c r="F50" s="192">
        <v>2481</v>
      </c>
      <c r="G50" s="199"/>
      <c r="H50" s="229"/>
      <c r="I50" s="47"/>
      <c r="J50" s="5"/>
    </row>
    <row r="51" spans="1:12" ht="18" hidden="1" customHeight="1" x14ac:dyDescent="0.2">
      <c r="A51" s="47" t="s">
        <v>23</v>
      </c>
      <c r="B51" s="293" t="e">
        <f>VLOOKUP($F51,УЧАСТНИКИ!$A$1:$K$705,3,FALSE)</f>
        <v>#N/A</v>
      </c>
      <c r="C51" s="108" t="e">
        <f>VLOOKUP($F51,УЧАСТНИКИ!$A$1:$K$705,4,FALSE)</f>
        <v>#N/A</v>
      </c>
      <c r="D51" s="87" t="e">
        <f>VLOOKUP($F51,УЧАСТНИКИ!$A$1:$K$705,5,FALSE)</f>
        <v>#N/A</v>
      </c>
      <c r="E51" s="87" t="e">
        <f>VLOOKUP($F51,УЧАСТНИКИ!$A$1:$K$705,11,FALSE)</f>
        <v>#N/A</v>
      </c>
      <c r="F51" s="192">
        <v>109</v>
      </c>
      <c r="G51" s="199"/>
      <c r="H51" s="229"/>
      <c r="I51" s="47"/>
      <c r="J51" s="5"/>
      <c r="L51" s="2"/>
    </row>
    <row r="52" spans="1:12" ht="18" hidden="1" customHeight="1" x14ac:dyDescent="0.2">
      <c r="A52" s="47" t="s">
        <v>46</v>
      </c>
      <c r="B52" s="293" t="e">
        <f>VLOOKUP($F52,УЧАСТНИКИ!$A$1:$K$705,3,FALSE)</f>
        <v>#N/A</v>
      </c>
      <c r="C52" s="108" t="e">
        <f>VLOOKUP($F52,УЧАСТНИКИ!$A$1:$K$705,4,FALSE)</f>
        <v>#N/A</v>
      </c>
      <c r="D52" s="87" t="e">
        <f>VLOOKUP($F52,УЧАСТНИКИ!$A$1:$K$705,5,FALSE)</f>
        <v>#N/A</v>
      </c>
      <c r="E52" s="87" t="e">
        <f>VLOOKUP($F52,УЧАСТНИКИ!$A$1:$K$705,11,FALSE)</f>
        <v>#N/A</v>
      </c>
      <c r="F52" s="192">
        <v>2110</v>
      </c>
      <c r="G52" s="199"/>
      <c r="H52" s="229"/>
      <c r="I52" s="47"/>
      <c r="J52" s="5"/>
    </row>
    <row r="53" spans="1:12" ht="18" hidden="1" customHeight="1" x14ac:dyDescent="0.2">
      <c r="A53" s="47" t="s">
        <v>50</v>
      </c>
      <c r="B53" s="293"/>
      <c r="C53" s="108"/>
      <c r="D53" s="87"/>
      <c r="E53" s="87"/>
      <c r="F53" s="192"/>
      <c r="G53" s="199"/>
      <c r="H53" s="229"/>
      <c r="I53" s="47"/>
      <c r="J53" s="5"/>
    </row>
    <row r="54" spans="1:12" ht="15.75" x14ac:dyDescent="0.25">
      <c r="A54" s="420" t="s">
        <v>40</v>
      </c>
      <c r="B54" s="1"/>
      <c r="D54" s="84"/>
      <c r="E54" s="420" t="s">
        <v>35</v>
      </c>
      <c r="F54" s="420"/>
      <c r="K54" s="8"/>
    </row>
    <row r="55" spans="1:12" ht="15.75" customHeight="1" x14ac:dyDescent="0.25">
      <c r="A55" s="420" t="s">
        <v>33</v>
      </c>
      <c r="E55" s="433" t="s">
        <v>34</v>
      </c>
      <c r="F55" s="433"/>
      <c r="K55" s="8"/>
    </row>
  </sheetData>
  <mergeCells count="8">
    <mergeCell ref="B44:C44"/>
    <mergeCell ref="E55:F55"/>
    <mergeCell ref="A1:J1"/>
    <mergeCell ref="A2:J2"/>
    <mergeCell ref="A3:H3"/>
    <mergeCell ref="A4:B4"/>
    <mergeCell ref="A5:B5"/>
    <mergeCell ref="B9:C9"/>
  </mergeCells>
  <printOptions horizontalCentered="1"/>
  <pageMargins left="0.35433070866141736" right="0.35433070866141736" top="0.47244094488188981" bottom="0.27559055118110237" header="0.27559055118110237" footer="0.19685039370078741"/>
  <pageSetup paperSize="9" scale="77" orientation="portrait" verticalDpi="300" r:id="rId1"/>
  <headerFooter alignWithMargins="0"/>
  <rowBreaks count="1" manualBreakCount="1">
    <brk id="42" max="9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AG192"/>
  <sheetViews>
    <sheetView view="pageBreakPreview" topLeftCell="A7" zoomScaleNormal="90" zoomScaleSheetLayoutView="100" workbookViewId="0">
      <selection activeCell="E26" sqref="E26"/>
    </sheetView>
  </sheetViews>
  <sheetFormatPr defaultColWidth="8.28515625" defaultRowHeight="12.75" outlineLevelCol="1" x14ac:dyDescent="0.2"/>
  <cols>
    <col min="1" max="1" width="6.140625" style="59" customWidth="1"/>
    <col min="2" max="2" width="28.140625" style="54" customWidth="1"/>
    <col min="3" max="3" width="5.5703125" style="54" customWidth="1"/>
    <col min="4" max="4" width="9.28515625" style="58" bestFit="1" customWidth="1"/>
    <col min="5" max="5" width="7.42578125" style="58" customWidth="1"/>
    <col min="6" max="6" width="19" style="58" customWidth="1"/>
    <col min="7" max="7" width="8.28515625" style="58" hidden="1" customWidth="1"/>
    <col min="8" max="8" width="20.42578125" style="58" customWidth="1"/>
    <col min="9" max="9" width="11.42578125" style="114" customWidth="1"/>
    <col min="10" max="10" width="8" style="54" customWidth="1"/>
    <col min="11" max="11" width="5.85546875" style="54" customWidth="1"/>
    <col min="12" max="12" width="7" style="54" customWidth="1"/>
    <col min="13" max="13" width="32.5703125" style="54" customWidth="1"/>
    <col min="14" max="14" width="8.28515625" style="54" customWidth="1" outlineLevel="1"/>
    <col min="15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</row>
    <row r="4" spans="1:33" ht="24.75" customHeight="1" x14ac:dyDescent="0.2">
      <c r="A4" s="432" t="str">
        <f>Name_4</f>
        <v>ЛИЧНО-КОМАНДНЫЙ ЧЕМПИОНАТ РЕСПУБЛИКИ ТАТАРСТАН ПО ЛЕГКОЙ АТЛЕТИКЕ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</row>
    <row r="5" spans="1:33" ht="9" customHeight="1" x14ac:dyDescent="0.2">
      <c r="A5" s="419"/>
      <c r="B5" s="419"/>
      <c r="C5" s="419"/>
      <c r="D5" s="419"/>
      <c r="E5" s="419"/>
      <c r="F5" s="419"/>
      <c r="G5" s="419"/>
      <c r="H5" s="419"/>
      <c r="I5" s="236"/>
      <c r="J5" s="419"/>
      <c r="K5" s="419"/>
      <c r="L5" s="419"/>
      <c r="M5" s="419"/>
    </row>
    <row r="6" spans="1:33" ht="15.75" x14ac:dyDescent="0.25">
      <c r="A6" s="450" t="s">
        <v>8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AG6" s="59" t="s">
        <v>408</v>
      </c>
    </row>
    <row r="7" spans="1:33" x14ac:dyDescent="0.2">
      <c r="A7" s="451" t="s">
        <v>594</v>
      </c>
      <c r="B7" s="451"/>
      <c r="C7" s="421"/>
      <c r="E7" s="59"/>
      <c r="F7" s="116"/>
      <c r="G7" s="452"/>
      <c r="H7" s="452"/>
      <c r="M7" s="117" t="s">
        <v>63</v>
      </c>
    </row>
    <row r="8" spans="1:33" ht="12.75" customHeight="1" x14ac:dyDescent="0.2">
      <c r="A8" s="118" t="s">
        <v>63</v>
      </c>
      <c r="E8" s="59"/>
      <c r="F8" s="148" t="s">
        <v>106</v>
      </c>
      <c r="H8" s="62" t="str">
        <f>d_2</f>
        <v>07 ИЮЛЯ 2017г.</v>
      </c>
      <c r="J8" s="120"/>
      <c r="K8" s="120"/>
      <c r="L8" s="214"/>
      <c r="M8" s="117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153</v>
      </c>
      <c r="D9" s="123" t="s">
        <v>9</v>
      </c>
      <c r="E9" s="123" t="s">
        <v>2</v>
      </c>
      <c r="F9" s="123" t="s">
        <v>65</v>
      </c>
      <c r="G9" s="124" t="s">
        <v>54</v>
      </c>
      <c r="H9" s="123" t="s">
        <v>66</v>
      </c>
      <c r="I9" s="332" t="s">
        <v>270</v>
      </c>
      <c r="J9" s="123" t="s">
        <v>5</v>
      </c>
      <c r="K9" s="123" t="s">
        <v>124</v>
      </c>
      <c r="L9" s="123" t="s">
        <v>6</v>
      </c>
      <c r="M9" s="126" t="s">
        <v>7</v>
      </c>
    </row>
    <row r="10" spans="1:33" ht="12.75" customHeight="1" x14ac:dyDescent="0.2">
      <c r="A10" s="127"/>
      <c r="B10" s="438" t="str">
        <f>Name_8</f>
        <v>МУЖЧИНЫ 2001г.р. и старше</v>
      </c>
      <c r="C10" s="438"/>
      <c r="D10" s="438"/>
      <c r="E10" s="128"/>
      <c r="F10" s="128"/>
      <c r="G10" s="129"/>
      <c r="H10" s="128"/>
      <c r="I10" s="130"/>
      <c r="J10" s="128"/>
      <c r="K10" s="67"/>
      <c r="L10" s="67"/>
      <c r="M10" s="131"/>
    </row>
    <row r="11" spans="1:33" ht="17.100000000000001" customHeight="1" x14ac:dyDescent="0.2">
      <c r="A11" s="132">
        <v>1</v>
      </c>
      <c r="B11" s="292" t="str">
        <f>VLOOKUP($N11,УЧАСТНИКИ!$A$1:$K$716,3,FALSE)</f>
        <v>КАШАПОВ РЕНАТ</v>
      </c>
      <c r="C11" s="135">
        <f>N11</f>
        <v>3822</v>
      </c>
      <c r="D11" s="135">
        <f>VLOOKUP($N11,УЧАСТНИКИ!$A$1:$K$716,4,FALSE)</f>
        <v>1988</v>
      </c>
      <c r="E11" s="135" t="str">
        <f>VLOOKUP($N11,УЧАСТНИКИ!$A$1:$K$716,8,FALSE)</f>
        <v>МС</v>
      </c>
      <c r="F11" s="235" t="str">
        <f>VLOOKUP($N11,УЧАСТНИКИ!$A$1:$K$716,5,FALSE)</f>
        <v>КАЗАНЬ</v>
      </c>
      <c r="G11" s="235" t="e">
        <f>VLOOKUP($N11,УЧАСТНИКИ!#REF!,7,FALSE)</f>
        <v>#REF!</v>
      </c>
      <c r="H11" s="235" t="str">
        <f>VLOOKUP($N11,УЧАСТНИКИ!$A$1:$K$716,11,FALSE)</f>
        <v>-</v>
      </c>
      <c r="I11" s="180" t="s">
        <v>715</v>
      </c>
      <c r="J11" s="137">
        <v>1</v>
      </c>
      <c r="K11" s="411">
        <f>VLOOKUP($N11,УЧАСТНИКИ!$A$1:$K$716,9,FALSE)</f>
        <v>1</v>
      </c>
      <c r="L11" s="137">
        <v>20</v>
      </c>
      <c r="M11" s="300" t="str">
        <f>VLOOKUP($N11,УЧАСТНИКИ!$A$1:$K$716,10,FALSE)</f>
        <v>КАШАПОВ РИ</v>
      </c>
      <c r="N11" s="192">
        <v>3822</v>
      </c>
    </row>
    <row r="12" spans="1:33" ht="17.100000000000001" customHeight="1" x14ac:dyDescent="0.2">
      <c r="A12" s="132">
        <v>2</v>
      </c>
      <c r="B12" s="292" t="str">
        <f>VLOOKUP($N12,УЧАСТНИКИ!$A$1:$K$716,3,FALSE)</f>
        <v>САДИКОВ НИЯЗ</v>
      </c>
      <c r="C12" s="135">
        <f>N12</f>
        <v>13</v>
      </c>
      <c r="D12" s="135">
        <f>VLOOKUP($N12,УЧАСТНИКИ!$A$1:$K$716,4,FALSE)</f>
        <v>1997</v>
      </c>
      <c r="E12" s="135" t="str">
        <f>VLOOKUP($N12,УЧАСТНИКИ!$A$1:$K$716,8,FALSE)</f>
        <v>КМС</v>
      </c>
      <c r="F12" s="235" t="str">
        <f>VLOOKUP($N12,УЧАСТНИКИ!$A$1:$K$716,5,FALSE)</f>
        <v>БАВЛЫ</v>
      </c>
      <c r="G12" s="235" t="e">
        <f>VLOOKUP($N12,УЧАСТНИКИ!#REF!,7,FALSE)</f>
        <v>#REF!</v>
      </c>
      <c r="H12" s="235" t="str">
        <f>VLOOKUP($N12,УЧАСТНИКИ!$A$1:$K$716,11,FALSE)</f>
        <v>ДЮСШ №1</v>
      </c>
      <c r="I12" s="180" t="s">
        <v>718</v>
      </c>
      <c r="J12" s="137">
        <v>1</v>
      </c>
      <c r="K12" s="411">
        <f>VLOOKUP($N12,УЧАСТНИКИ!$A$1:$K$716,9,FALSE)</f>
        <v>2</v>
      </c>
      <c r="L12" s="137">
        <v>17</v>
      </c>
      <c r="M12" s="300" t="str">
        <f>VLOOKUP($N12,УЧАСТНИКИ!$A$1:$K$716,10,FALSE)</f>
        <v>ФАХРИЕВ ММ</v>
      </c>
      <c r="N12" s="192">
        <v>13</v>
      </c>
    </row>
    <row r="13" spans="1:33" ht="17.100000000000001" customHeight="1" x14ac:dyDescent="0.2">
      <c r="A13" s="132">
        <v>3</v>
      </c>
      <c r="B13" s="292" t="str">
        <f>VLOOKUP($N13,УЧАСТНИКИ!$A$1:$K$716,3,FALSE)</f>
        <v>ИБРАГИМОВ АЛЬФИС</v>
      </c>
      <c r="C13" s="135">
        <f>N13</f>
        <v>15</v>
      </c>
      <c r="D13" s="135">
        <f>VLOOKUP($N13,УЧАСТНИКИ!$A$1:$K$716,4,FALSE)</f>
        <v>1994</v>
      </c>
      <c r="E13" s="135" t="str">
        <f>VLOOKUP($N13,УЧАСТНИКИ!$A$1:$K$716,8,FALSE)</f>
        <v>КМС</v>
      </c>
      <c r="F13" s="235" t="str">
        <f>VLOOKUP($N13,УЧАСТНИКИ!$A$1:$K$716,5,FALSE)</f>
        <v>БАВЛЫ</v>
      </c>
      <c r="G13" s="235" t="e">
        <f>VLOOKUP($N13,УЧАСТНИКИ!#REF!,7,FALSE)</f>
        <v>#REF!</v>
      </c>
      <c r="H13" s="235" t="str">
        <f>VLOOKUP($N13,УЧАСТНИКИ!$A$1:$K$716,11,FALSE)</f>
        <v>ДЮСШ №1</v>
      </c>
      <c r="I13" s="180" t="s">
        <v>717</v>
      </c>
      <c r="J13" s="137">
        <v>1</v>
      </c>
      <c r="K13" s="411">
        <f>VLOOKUP($N13,УЧАСТНИКИ!$A$1:$K$716,9,FALSE)</f>
        <v>2</v>
      </c>
      <c r="L13" s="137">
        <v>15</v>
      </c>
      <c r="M13" s="300" t="str">
        <f>VLOOKUP($N13,УЧАСТНИКИ!$A$1:$K$716,10,FALSE)</f>
        <v>ТУХБАТУЛЛИНЫ ФФ ЭР</v>
      </c>
      <c r="N13" s="192">
        <v>15</v>
      </c>
    </row>
    <row r="14" spans="1:33" ht="17.100000000000001" customHeight="1" x14ac:dyDescent="0.2">
      <c r="A14" s="132">
        <v>4</v>
      </c>
      <c r="B14" s="292" t="str">
        <f>VLOOKUP($N14,УЧАСТНИКИ!$A$1:$K$716,3,FALSE)</f>
        <v>БИГАЕВ АРТУР</v>
      </c>
      <c r="C14" s="135">
        <f>N14</f>
        <v>67</v>
      </c>
      <c r="D14" s="135">
        <f>VLOOKUP($N14,УЧАСТНИКИ!$A$1:$K$716,4,FALSE)</f>
        <v>1984</v>
      </c>
      <c r="E14" s="135" t="str">
        <f>VLOOKUP($N14,УЧАСТНИКИ!$A$1:$K$716,8,FALSE)</f>
        <v>МС</v>
      </c>
      <c r="F14" s="235" t="str">
        <f>VLOOKUP($N14,УЧАСТНИКИ!$A$1:$K$716,5,FALSE)</f>
        <v>КАЗАНЬ</v>
      </c>
      <c r="G14" s="235" t="e">
        <f>VLOOKUP($N14,УЧАСТНИКИ!#REF!,7,FALSE)</f>
        <v>#REF!</v>
      </c>
      <c r="H14" s="235" t="str">
        <f>VLOOKUP($N14,УЧАСТНИКИ!$A$1:$K$716,11,FALSE)</f>
        <v>ЯР ЧАЛЛЫ</v>
      </c>
      <c r="I14" s="180" t="s">
        <v>716</v>
      </c>
      <c r="J14" s="137">
        <v>1</v>
      </c>
      <c r="K14" s="411" t="str">
        <f>VLOOKUP($N14,УЧАСТНИКИ!$A$1:$K$716,9,FALSE)</f>
        <v>Л</v>
      </c>
      <c r="L14" s="137"/>
      <c r="M14" s="300" t="str">
        <f>VLOOKUP($N14,УЧАСТНИКИ!$A$1:$K$716,10,FALSE)</f>
        <v>ПАНИН ГН</v>
      </c>
      <c r="N14" s="192">
        <v>67</v>
      </c>
    </row>
    <row r="15" spans="1:33" ht="17.100000000000001" customHeight="1" x14ac:dyDescent="0.2">
      <c r="A15" s="132">
        <v>5</v>
      </c>
      <c r="B15" s="292" t="str">
        <f>VLOOKUP($N15,УЧАСТНИКИ!$A$1:$K$716,3,FALSE)</f>
        <v>ЛАЗАРЕВ ЮРИЙ</v>
      </c>
      <c r="C15" s="135">
        <f>N15</f>
        <v>3873</v>
      </c>
      <c r="D15" s="135">
        <f>VLOOKUP($N15,УЧАСТНИКИ!$A$1:$K$716,4,FALSE)</f>
        <v>1996</v>
      </c>
      <c r="E15" s="135" t="str">
        <f>VLOOKUP($N15,УЧАСТНИКИ!$A$1:$K$716,8,FALSE)</f>
        <v>КМС</v>
      </c>
      <c r="F15" s="235" t="str">
        <f>VLOOKUP($N15,УЧАСТНИКИ!$A$1:$K$716,5,FALSE)</f>
        <v>НАБ.ЧЕЛНЫ</v>
      </c>
      <c r="G15" s="235" t="e">
        <f>VLOOKUP($N15,УЧАСТНИКИ!#REF!,7,FALSE)</f>
        <v>#REF!</v>
      </c>
      <c r="H15" s="235" t="str">
        <f>VLOOKUP($N15,УЧАСТНИКИ!$A$1:$K$716,11,FALSE)</f>
        <v>ЯР ЧАЛЛЫ</v>
      </c>
      <c r="I15" s="180" t="s">
        <v>719</v>
      </c>
      <c r="J15" s="137">
        <v>2</v>
      </c>
      <c r="K15" s="411" t="str">
        <f>VLOOKUP($N15,УЧАСТНИКИ!$A$1:$K$716,9,FALSE)</f>
        <v>Л</v>
      </c>
      <c r="L15" s="137"/>
      <c r="M15" s="300" t="str">
        <f>VLOOKUP($N15,УЧАСТНИКИ!$A$1:$K$716,10,FALSE)</f>
        <v>ПЕТРОВЫ ТН ВМ</v>
      </c>
      <c r="N15" s="192">
        <v>3873</v>
      </c>
    </row>
    <row r="16" spans="1:33" ht="17.100000000000001" customHeight="1" x14ac:dyDescent="0.2">
      <c r="A16" s="132">
        <v>6</v>
      </c>
      <c r="B16" s="292" t="str">
        <f>VLOOKUP($N16,УЧАСТНИКИ!$A$1:$K$716,3,FALSE)</f>
        <v>БИКИНЕЕВ РУСЛАН</v>
      </c>
      <c r="C16" s="135">
        <f>N16</f>
        <v>3780</v>
      </c>
      <c r="D16" s="135">
        <f>VLOOKUP($N16,УЧАСТНИКИ!$A$1:$K$716,4,FALSE)</f>
        <v>1998</v>
      </c>
      <c r="E16" s="135">
        <f>VLOOKUP($N16,УЧАСТНИКИ!$A$1:$K$716,8,FALSE)</f>
        <v>2</v>
      </c>
      <c r="F16" s="235" t="str">
        <f>VLOOKUP($N16,УЧАСТНИКИ!$A$1:$K$716,5,FALSE)</f>
        <v>КАЗАНЬ</v>
      </c>
      <c r="G16" s="235" t="e">
        <f>VLOOKUP($N16,УЧАСТНИКИ!#REF!,7,FALSE)</f>
        <v>#REF!</v>
      </c>
      <c r="H16" s="235" t="str">
        <f>VLOOKUP($N16,УЧАСТНИКИ!$A$1:$K$716,11,FALSE)</f>
        <v>КЭК</v>
      </c>
      <c r="I16" s="180" t="s">
        <v>721</v>
      </c>
      <c r="J16" s="137">
        <v>3</v>
      </c>
      <c r="K16" s="411" t="str">
        <f>VLOOKUP($N16,УЧАСТНИКИ!$A$1:$K$716,9,FALSE)</f>
        <v>Л</v>
      </c>
      <c r="L16" s="137"/>
      <c r="M16" s="300" t="str">
        <f>VLOOKUP($N16,УЧАСТНИКИ!$A$1:$K$716,10,FALSE)</f>
        <v>САДРЕТДИНОВ ДФ, СВЕРИГИН РР</v>
      </c>
      <c r="N16" s="192">
        <v>3780</v>
      </c>
    </row>
    <row r="17" spans="1:14" ht="17.100000000000001" customHeight="1" x14ac:dyDescent="0.2">
      <c r="A17" s="132">
        <v>7</v>
      </c>
      <c r="B17" s="292" t="str">
        <f>VLOOKUP($N17,УЧАСТНИКИ!$A$1:$K$716,3,FALSE)</f>
        <v>ГИРФАНОВ ИСЛАМ</v>
      </c>
      <c r="C17" s="135">
        <f>N17</f>
        <v>3733</v>
      </c>
      <c r="D17" s="135">
        <f>VLOOKUP($N17,УЧАСТНИКИ!$A$1:$K$716,4,FALSE)</f>
        <v>2000</v>
      </c>
      <c r="E17" s="135">
        <f>VLOOKUP($N17,УЧАСТНИКИ!$A$1:$K$716,8,FALSE)</f>
        <v>2</v>
      </c>
      <c r="F17" s="235" t="str">
        <f>VLOOKUP($N17,УЧАСТНИКИ!$A$1:$K$716,5,FALSE)</f>
        <v>КАЗАНЬ</v>
      </c>
      <c r="G17" s="235" t="e">
        <f>VLOOKUP($N17,УЧАСТНИКИ!#REF!,7,FALSE)</f>
        <v>#REF!</v>
      </c>
      <c r="H17" s="235" t="str">
        <f>VLOOKUP($N17,УЧАСТНИКИ!$A$1:$K$716,11,FALSE)</f>
        <v>СДЮСШОР ЛА</v>
      </c>
      <c r="I17" s="180" t="s">
        <v>720</v>
      </c>
      <c r="J17" s="137">
        <v>3</v>
      </c>
      <c r="K17" s="411" t="str">
        <f>VLOOKUP($N17,УЧАСТНИКИ!$A$1:$K$716,9,FALSE)</f>
        <v>Л</v>
      </c>
      <c r="L17" s="137"/>
      <c r="M17" s="300" t="str">
        <f>VLOOKUP($N17,УЧАСТНИКИ!$A$1:$K$716,10,FALSE)</f>
        <v>ФАЙЗУЛЛИНА ГП</v>
      </c>
      <c r="N17" s="192">
        <v>3733</v>
      </c>
    </row>
    <row r="18" spans="1:14" ht="17.100000000000001" customHeight="1" x14ac:dyDescent="0.2">
      <c r="A18" s="132">
        <v>8</v>
      </c>
      <c r="B18" s="292" t="str">
        <f>VLOOKUP($N18,УЧАСТНИКИ!$A$1:$K$716,3,FALSE)</f>
        <v>ГУБАЙДУЛЛИН АРТЕМ</v>
      </c>
      <c r="C18" s="135">
        <f>N18</f>
        <v>3735</v>
      </c>
      <c r="D18" s="135">
        <f>VLOOKUP($N18,УЧАСТНИКИ!$A$1:$K$716,4,FALSE)</f>
        <v>2001</v>
      </c>
      <c r="E18" s="135">
        <f>VLOOKUP($N18,УЧАСТНИКИ!$A$1:$K$716,8,FALSE)</f>
        <v>3</v>
      </c>
      <c r="F18" s="235" t="str">
        <f>VLOOKUP($N18,УЧАСТНИКИ!$A$1:$K$716,5,FALSE)</f>
        <v>КАЗАНЬ</v>
      </c>
      <c r="G18" s="235" t="e">
        <f>VLOOKUP($N18,УЧАСТНИКИ!#REF!,7,FALSE)</f>
        <v>#REF!</v>
      </c>
      <c r="H18" s="235" t="str">
        <f>VLOOKUP($N18,УЧАСТНИКИ!$A$1:$K$716,11,FALSE)</f>
        <v>СДЮСШОР ЛА</v>
      </c>
      <c r="I18" s="180" t="s">
        <v>722</v>
      </c>
      <c r="J18" s="137" t="s">
        <v>64</v>
      </c>
      <c r="K18" s="411" t="str">
        <f>VLOOKUP($N18,УЧАСТНИКИ!$A$1:$K$716,9,FALSE)</f>
        <v>Л</v>
      </c>
      <c r="L18" s="137"/>
      <c r="M18" s="300" t="str">
        <f>VLOOKUP($N18,УЧАСТНИКИ!$A$1:$K$716,10,FALSE)</f>
        <v>ФАЙЗУЛЛИНА ГП</v>
      </c>
      <c r="N18" s="192">
        <v>3735</v>
      </c>
    </row>
    <row r="19" spans="1:14" ht="17.100000000000001" customHeight="1" x14ac:dyDescent="0.2">
      <c r="A19" s="132"/>
      <c r="B19" s="292" t="str">
        <f>VLOOKUP($N19,УЧАСТНИКИ!$A$1:$K$716,3,FALSE)</f>
        <v>ИЛЬИН ЕВГЕНИЙ</v>
      </c>
      <c r="C19" s="135">
        <f>N19</f>
        <v>12</v>
      </c>
      <c r="D19" s="135">
        <f>VLOOKUP($N19,УЧАСТНИКИ!$A$1:$K$716,4,FALSE)</f>
        <v>1993</v>
      </c>
      <c r="E19" s="135" t="str">
        <f>VLOOKUP($N19,УЧАСТНИКИ!$A$1:$K$716,8,FALSE)</f>
        <v>КМС</v>
      </c>
      <c r="F19" s="235" t="str">
        <f>VLOOKUP($N19,УЧАСТНИКИ!$A$1:$K$716,5,FALSE)</f>
        <v>БАВЛЫ</v>
      </c>
      <c r="G19" s="235" t="e">
        <f>VLOOKUP($N19,УЧАСТНИКИ!#REF!,7,FALSE)</f>
        <v>#REF!</v>
      </c>
      <c r="H19" s="235" t="str">
        <f>VLOOKUP($N19,УЧАСТНИКИ!$A$1:$K$716,11,FALSE)</f>
        <v>ДЮСШ №1</v>
      </c>
      <c r="I19" s="180" t="s">
        <v>177</v>
      </c>
      <c r="J19" s="137"/>
      <c r="K19" s="411">
        <f>VLOOKUP($N19,УЧАСТНИКИ!$A$1:$K$716,9,FALSE)</f>
        <v>2</v>
      </c>
      <c r="L19" s="137">
        <v>0</v>
      </c>
      <c r="M19" s="300" t="str">
        <f>VLOOKUP($N19,УЧАСТНИКИ!$A$1:$K$716,10,FALSE)</f>
        <v>ТУХБАТУЛЛИНЫ ФФ ЭР</v>
      </c>
      <c r="N19" s="192">
        <v>12</v>
      </c>
    </row>
    <row r="20" spans="1:14" ht="17.100000000000001" customHeight="1" x14ac:dyDescent="0.2">
      <c r="A20" s="132"/>
      <c r="B20" s="292" t="str">
        <f>VLOOKUP($N20,УЧАСТНИКИ!$A$1:$K$716,3,FALSE)</f>
        <v>ПАВЛОВ СЕМЕН</v>
      </c>
      <c r="C20" s="135">
        <f>N20</f>
        <v>3821</v>
      </c>
      <c r="D20" s="135">
        <f>VLOOKUP($N20,УЧАСТНИКИ!$A$1:$K$716,4,FALSE)</f>
        <v>1990</v>
      </c>
      <c r="E20" s="135" t="str">
        <f>VLOOKUP($N20,УЧАСТНИКИ!$A$1:$K$716,8,FALSE)</f>
        <v>КМС</v>
      </c>
      <c r="F20" s="235" t="str">
        <f>VLOOKUP($N20,УЧАСТНИКИ!$A$1:$K$716,5,FALSE)</f>
        <v>КАЗАНЬ</v>
      </c>
      <c r="G20" s="235" t="e">
        <f>VLOOKUP($N20,УЧАСТНИКИ!#REF!,7,FALSE)</f>
        <v>#REF!</v>
      </c>
      <c r="H20" s="235" t="str">
        <f>VLOOKUP($N20,УЧАСТНИКИ!$A$1:$K$716,11,FALSE)</f>
        <v>СТРЕЛА</v>
      </c>
      <c r="I20" s="180" t="s">
        <v>177</v>
      </c>
      <c r="J20" s="137"/>
      <c r="K20" s="411">
        <f>VLOOKUP($N20,УЧАСТНИКИ!$A$1:$K$716,9,FALSE)</f>
        <v>1</v>
      </c>
      <c r="L20" s="137">
        <v>0</v>
      </c>
      <c r="M20" s="300" t="str">
        <f>VLOOKUP($N20,УЧАСТНИКИ!$A$1:$K$716,10,FALSE)</f>
        <v>ПАВЛОВ ВЛ</v>
      </c>
      <c r="N20" s="192">
        <v>3821</v>
      </c>
    </row>
    <row r="21" spans="1:14" ht="17.100000000000001" customHeight="1" x14ac:dyDescent="0.2">
      <c r="A21" s="132"/>
      <c r="B21" s="292" t="str">
        <f>VLOOKUP($N21,УЧАСТНИКИ!$A$1:$K$716,3,FALSE)</f>
        <v>ЕГОРОВ ГЕННАДИЙ</v>
      </c>
      <c r="C21" s="135">
        <f>N21</f>
        <v>3820</v>
      </c>
      <c r="D21" s="135">
        <f>VLOOKUP($N21,УЧАСТНИКИ!$A$1:$K$716,4,FALSE)</f>
        <v>1997</v>
      </c>
      <c r="E21" s="135" t="str">
        <f>VLOOKUP($N21,УЧАСТНИКИ!$A$1:$K$716,8,FALSE)</f>
        <v>КМС</v>
      </c>
      <c r="F21" s="235" t="str">
        <f>VLOOKUP($N21,УЧАСТНИКИ!$A$1:$K$716,5,FALSE)</f>
        <v>КАЗАНЬ</v>
      </c>
      <c r="G21" s="235" t="e">
        <f>VLOOKUP($N21,УЧАСТНИКИ!#REF!,7,FALSE)</f>
        <v>#REF!</v>
      </c>
      <c r="H21" s="235" t="str">
        <f>VLOOKUP($N21,УЧАСТНИКИ!$A$1:$K$716,11,FALSE)</f>
        <v>СТРЕЛА</v>
      </c>
      <c r="I21" s="180" t="s">
        <v>699</v>
      </c>
      <c r="J21" s="137"/>
      <c r="K21" s="411">
        <f>VLOOKUP($N21,УЧАСТНИКИ!$A$1:$K$716,9,FALSE)</f>
        <v>1</v>
      </c>
      <c r="L21" s="137">
        <v>0</v>
      </c>
      <c r="M21" s="300" t="str">
        <f>VLOOKUP($N21,УЧАСТНИКИ!$A$1:$K$716,10,FALSE)</f>
        <v>ПАВЛОВ ВЛ</v>
      </c>
      <c r="N21" s="192">
        <v>3820</v>
      </c>
    </row>
    <row r="22" spans="1:14" ht="17.100000000000001" customHeight="1" x14ac:dyDescent="0.2">
      <c r="A22" s="132"/>
      <c r="B22" s="292" t="str">
        <f>VLOOKUP($N22,УЧАСТНИКИ!$A$1:$K$716,3,FALSE)</f>
        <v>АБДУЛЛИН ГУСМАН</v>
      </c>
      <c r="C22" s="135">
        <f>N22</f>
        <v>59</v>
      </c>
      <c r="D22" s="135">
        <f>VLOOKUP($N22,УЧАСТНИКИ!$A$1:$K$716,4,FALSE)</f>
        <v>1958</v>
      </c>
      <c r="E22" s="135" t="str">
        <f>VLOOKUP($N22,УЧАСТНИКИ!$A$1:$K$716,8,FALSE)</f>
        <v>МС</v>
      </c>
      <c r="F22" s="235" t="str">
        <f>VLOOKUP($N22,УЧАСТНИКИ!$A$1:$K$716,5,FALSE)</f>
        <v>КАЗАНЬ</v>
      </c>
      <c r="G22" s="235" t="e">
        <f>VLOOKUP($N22,УЧАСТНИКИ!#REF!,7,FALSE)</f>
        <v>#REF!</v>
      </c>
      <c r="H22" s="235" t="str">
        <f>VLOOKUP($N22,УЧАСТНИКИ!$A$1:$K$716,11,FALSE)</f>
        <v>КГАВМ</v>
      </c>
      <c r="I22" s="180" t="s">
        <v>699</v>
      </c>
      <c r="J22" s="137"/>
      <c r="K22" s="411" t="str">
        <f>VLOOKUP($N22,УЧАСТНИКИ!$A$1:$K$716,9,FALSE)</f>
        <v>Л</v>
      </c>
      <c r="L22" s="137"/>
      <c r="M22" s="300" t="s">
        <v>63</v>
      </c>
      <c r="N22" s="192">
        <v>59</v>
      </c>
    </row>
    <row r="23" spans="1:14" ht="17.100000000000001" customHeight="1" x14ac:dyDescent="0.2">
      <c r="A23" s="132" t="s">
        <v>70</v>
      </c>
      <c r="B23" s="292" t="str">
        <f>VLOOKUP($N23,УЧАСТНИКИ!$A$1:$K$716,3,FALSE)</f>
        <v>ГОЛОВИН ДЕНИС</v>
      </c>
      <c r="C23" s="135">
        <f>N23</f>
        <v>3779</v>
      </c>
      <c r="D23" s="135" t="str">
        <f>VLOOKUP($N23,УЧАСТНИКИ!$A$1:$K$716,4,FALSE)</f>
        <v>1990ВК</v>
      </c>
      <c r="E23" s="135" t="str">
        <f>VLOOKUP($N23,УЧАСТНИКИ!$A$1:$K$716,8,FALSE)</f>
        <v>КМС</v>
      </c>
      <c r="F23" s="235" t="str">
        <f>VLOOKUP($N23,УЧАСТНИКИ!$A$1:$K$716,5,FALSE)</f>
        <v>МАРИЙ-ЭЛ</v>
      </c>
      <c r="G23" s="235" t="e">
        <f>VLOOKUP($N23,УЧАСТНИКИ!#REF!,7,FALSE)</f>
        <v>#REF!</v>
      </c>
      <c r="H23" s="235" t="str">
        <f>VLOOKUP($N23,УЧАСТНИКИ!$A$1:$K$716,11,FALSE)</f>
        <v>-</v>
      </c>
      <c r="I23" s="180" t="s">
        <v>699</v>
      </c>
      <c r="J23" s="137"/>
      <c r="K23" s="411" t="str">
        <f>VLOOKUP($N23,УЧАСТНИКИ!$A$1:$K$716,9,FALSE)</f>
        <v>ВК</v>
      </c>
      <c r="L23" s="137"/>
      <c r="M23" s="300" t="str">
        <f>VLOOKUP($N23,УЧАСТНИКИ!$A$1:$K$716,10,FALSE)</f>
        <v>-</v>
      </c>
      <c r="N23" s="192">
        <v>3779</v>
      </c>
    </row>
    <row r="24" spans="1:14" ht="17.100000000000001" customHeight="1" x14ac:dyDescent="0.2">
      <c r="A24" s="132">
        <v>17</v>
      </c>
      <c r="B24" s="292" t="e">
        <f>VLOOKUP($N24,УЧАСТНИКИ!$A$1:$K$716,3,FALSE)</f>
        <v>#N/A</v>
      </c>
      <c r="C24" s="135">
        <f t="shared" ref="C24:C37" si="0">N24</f>
        <v>0</v>
      </c>
      <c r="D24" s="135" t="e">
        <f>VLOOKUP($N24,УЧАСТНИКИ!$A$1:$K$716,4,FALSE)</f>
        <v>#N/A</v>
      </c>
      <c r="E24" s="135" t="e">
        <f>VLOOKUP($N24,УЧАСТНИКИ!$A$1:$K$716,8,FALSE)</f>
        <v>#N/A</v>
      </c>
      <c r="F24" s="235" t="e">
        <f>VLOOKUP($N24,УЧАСТНИКИ!$A$1:$K$716,5,FALSE)</f>
        <v>#N/A</v>
      </c>
      <c r="G24" s="235" t="e">
        <f>VLOOKUP($N24,УЧАСТНИКИ!#REF!,7,FALSE)</f>
        <v>#REF!</v>
      </c>
      <c r="H24" s="235" t="e">
        <f>VLOOKUP($N24,УЧАСТНИКИ!$A$1:$K$716,11,FALSE)</f>
        <v>#N/A</v>
      </c>
      <c r="I24" s="180"/>
      <c r="J24" s="137"/>
      <c r="K24" s="411" t="e">
        <f>VLOOKUP($N24,УЧАСТНИКИ!$A$1:$K$716,9,FALSE)</f>
        <v>#N/A</v>
      </c>
      <c r="L24" s="137"/>
      <c r="M24" s="300" t="e">
        <f>VLOOKUP($N24,УЧАСТНИКИ!$A$1:$K$716,10,FALSE)</f>
        <v>#N/A</v>
      </c>
      <c r="N24" s="192"/>
    </row>
    <row r="25" spans="1:14" ht="17.100000000000001" customHeight="1" x14ac:dyDescent="0.2">
      <c r="A25" s="132">
        <v>18</v>
      </c>
      <c r="B25" s="292" t="e">
        <f>VLOOKUP($N25,УЧАСТНИКИ!$A$1:$K$716,3,FALSE)</f>
        <v>#N/A</v>
      </c>
      <c r="C25" s="135">
        <f t="shared" si="0"/>
        <v>0</v>
      </c>
      <c r="D25" s="135" t="e">
        <f>VLOOKUP($N25,УЧАСТНИКИ!$A$1:$K$716,4,FALSE)</f>
        <v>#N/A</v>
      </c>
      <c r="E25" s="135" t="e">
        <f>VLOOKUP($N25,УЧАСТНИКИ!$A$1:$K$716,8,FALSE)</f>
        <v>#N/A</v>
      </c>
      <c r="F25" s="235" t="e">
        <f>VLOOKUP($N25,УЧАСТНИКИ!$A$1:$K$716,5,FALSE)</f>
        <v>#N/A</v>
      </c>
      <c r="G25" s="235" t="e">
        <f>VLOOKUP($N25,УЧАСТНИКИ!#REF!,7,FALSE)</f>
        <v>#REF!</v>
      </c>
      <c r="H25" s="235" t="e">
        <f>VLOOKUP($N25,УЧАСТНИКИ!$A$1:$K$716,11,FALSE)</f>
        <v>#N/A</v>
      </c>
      <c r="I25" s="180"/>
      <c r="J25" s="137"/>
      <c r="K25" s="411" t="e">
        <f>VLOOKUP($N25,УЧАСТНИКИ!$A$1:$K$716,9,FALSE)</f>
        <v>#N/A</v>
      </c>
      <c r="L25" s="137">
        <v>4</v>
      </c>
      <c r="M25" s="300" t="e">
        <f>VLOOKUP($N25,УЧАСТНИКИ!$A$1:$K$716,10,FALSE)</f>
        <v>#N/A</v>
      </c>
      <c r="N25" s="192"/>
    </row>
    <row r="26" spans="1:14" ht="17.100000000000001" customHeight="1" x14ac:dyDescent="0.2">
      <c r="A26" s="132">
        <v>19</v>
      </c>
      <c r="B26" s="292" t="e">
        <f>VLOOKUP($N26,УЧАСТНИКИ!$A$1:$K$716,3,FALSE)</f>
        <v>#N/A</v>
      </c>
      <c r="C26" s="135">
        <f t="shared" si="0"/>
        <v>0</v>
      </c>
      <c r="D26" s="135" t="e">
        <f>VLOOKUP($N26,УЧАСТНИКИ!$A$1:$K$716,4,FALSE)</f>
        <v>#N/A</v>
      </c>
      <c r="E26" s="135" t="e">
        <f>VLOOKUP($N26,УЧАСТНИКИ!$A$1:$K$716,8,FALSE)</f>
        <v>#N/A</v>
      </c>
      <c r="F26" s="235" t="e">
        <f>VLOOKUP($N26,УЧАСТНИКИ!$A$1:$K$716,5,FALSE)</f>
        <v>#N/A</v>
      </c>
      <c r="G26" s="235" t="e">
        <f>VLOOKUP($N26,УЧАСТНИКИ!#REF!,7,FALSE)</f>
        <v>#REF!</v>
      </c>
      <c r="H26" s="235" t="e">
        <f>VLOOKUP($N26,УЧАСТНИКИ!$A$1:$K$716,11,FALSE)</f>
        <v>#N/A</v>
      </c>
      <c r="I26" s="180"/>
      <c r="J26" s="137"/>
      <c r="K26" s="411" t="e">
        <f>VLOOKUP($N26,УЧАСТНИКИ!$A$1:$K$716,9,FALSE)</f>
        <v>#N/A</v>
      </c>
      <c r="L26" s="137">
        <v>3</v>
      </c>
      <c r="M26" s="300" t="e">
        <f>VLOOKUP($N26,УЧАСТНИКИ!$A$1:$K$716,10,FALSE)</f>
        <v>#N/A</v>
      </c>
      <c r="N26" s="192"/>
    </row>
    <row r="27" spans="1:14" ht="17.100000000000001" customHeight="1" x14ac:dyDescent="0.2">
      <c r="A27" s="132">
        <v>20</v>
      </c>
      <c r="B27" s="292" t="e">
        <f>VLOOKUP($N27,УЧАСТНИКИ!$A$1:$K$716,3,FALSE)</f>
        <v>#N/A</v>
      </c>
      <c r="C27" s="135">
        <f t="shared" si="0"/>
        <v>0</v>
      </c>
      <c r="D27" s="135" t="e">
        <f>VLOOKUP($N27,УЧАСТНИКИ!$A$1:$K$716,4,FALSE)</f>
        <v>#N/A</v>
      </c>
      <c r="E27" s="135" t="e">
        <f>VLOOKUP($N27,УЧАСТНИКИ!$A$1:$K$716,8,FALSE)</f>
        <v>#N/A</v>
      </c>
      <c r="F27" s="235" t="e">
        <f>VLOOKUP($N27,УЧАСТНИКИ!$A$1:$K$716,5,FALSE)</f>
        <v>#N/A</v>
      </c>
      <c r="G27" s="235" t="e">
        <f>VLOOKUP($N27,УЧАСТНИКИ!#REF!,7,FALSE)</f>
        <v>#REF!</v>
      </c>
      <c r="H27" s="235" t="e">
        <f>VLOOKUP($N27,УЧАСТНИКИ!$A$1:$K$716,11,FALSE)</f>
        <v>#N/A</v>
      </c>
      <c r="I27" s="180"/>
      <c r="J27" s="137"/>
      <c r="K27" s="411" t="e">
        <f>VLOOKUP($N27,УЧАСТНИКИ!$A$1:$K$716,9,FALSE)</f>
        <v>#N/A</v>
      </c>
      <c r="L27" s="137"/>
      <c r="M27" s="300" t="e">
        <f>VLOOKUP($N27,УЧАСТНИКИ!$A$1:$K$716,10,FALSE)</f>
        <v>#N/A</v>
      </c>
      <c r="N27" s="192"/>
    </row>
    <row r="28" spans="1:14" ht="17.100000000000001" customHeight="1" x14ac:dyDescent="0.2">
      <c r="A28" s="132">
        <v>21</v>
      </c>
      <c r="B28" s="292" t="e">
        <f>VLOOKUP($N28,УЧАСТНИКИ!$A$1:$K$716,3,FALSE)</f>
        <v>#N/A</v>
      </c>
      <c r="C28" s="135">
        <f t="shared" si="0"/>
        <v>0</v>
      </c>
      <c r="D28" s="135" t="e">
        <f>VLOOKUP($N28,УЧАСТНИКИ!$A$1:$K$716,4,FALSE)</f>
        <v>#N/A</v>
      </c>
      <c r="E28" s="135" t="e">
        <f>VLOOKUP($N28,УЧАСТНИКИ!$A$1:$K$716,8,FALSE)</f>
        <v>#N/A</v>
      </c>
      <c r="F28" s="235" t="e">
        <f>VLOOKUP($N28,УЧАСТНИКИ!$A$1:$K$716,5,FALSE)</f>
        <v>#N/A</v>
      </c>
      <c r="G28" s="235" t="e">
        <f>VLOOKUP($N28,УЧАСТНИКИ!#REF!,7,FALSE)</f>
        <v>#REF!</v>
      </c>
      <c r="H28" s="235" t="e">
        <f>VLOOKUP($N28,УЧАСТНИКИ!$A$1:$K$716,11,FALSE)</f>
        <v>#N/A</v>
      </c>
      <c r="I28" s="180"/>
      <c r="J28" s="137"/>
      <c r="K28" s="411" t="e">
        <f>VLOOKUP($N28,УЧАСТНИКИ!$A$1:$K$716,9,FALSE)</f>
        <v>#N/A</v>
      </c>
      <c r="L28" s="137">
        <v>2</v>
      </c>
      <c r="M28" s="300" t="e">
        <f>VLOOKUP($N28,УЧАСТНИКИ!$A$1:$K$716,10,FALSE)</f>
        <v>#N/A</v>
      </c>
      <c r="N28" s="192"/>
    </row>
    <row r="29" spans="1:14" ht="17.100000000000001" customHeight="1" x14ac:dyDescent="0.2">
      <c r="A29" s="132">
        <v>22</v>
      </c>
      <c r="B29" s="292" t="e">
        <f>VLOOKUP($N29,УЧАСТНИКИ!$A$1:$K$716,3,FALSE)</f>
        <v>#N/A</v>
      </c>
      <c r="C29" s="135">
        <f t="shared" si="0"/>
        <v>0</v>
      </c>
      <c r="D29" s="135" t="e">
        <f>VLOOKUP($N29,УЧАСТНИКИ!$A$1:$K$716,4,FALSE)</f>
        <v>#N/A</v>
      </c>
      <c r="E29" s="135" t="e">
        <f>VLOOKUP($N29,УЧАСТНИКИ!$A$1:$K$716,8,FALSE)</f>
        <v>#N/A</v>
      </c>
      <c r="F29" s="235" t="e">
        <f>VLOOKUP($N29,УЧАСТНИКИ!$A$1:$K$716,5,FALSE)</f>
        <v>#N/A</v>
      </c>
      <c r="G29" s="235" t="e">
        <f>VLOOKUP($N29,УЧАСТНИКИ!#REF!,7,FALSE)</f>
        <v>#REF!</v>
      </c>
      <c r="H29" s="235" t="e">
        <f>VLOOKUP($N29,УЧАСТНИКИ!$A$1:$K$716,11,FALSE)</f>
        <v>#N/A</v>
      </c>
      <c r="I29" s="180"/>
      <c r="J29" s="137"/>
      <c r="K29" s="411" t="e">
        <f>VLOOKUP($N29,УЧАСТНИКИ!$A$1:$K$716,9,FALSE)</f>
        <v>#N/A</v>
      </c>
      <c r="L29" s="137"/>
      <c r="M29" s="300" t="e">
        <f>VLOOKUP($N29,УЧАСТНИКИ!$A$1:$K$716,10,FALSE)</f>
        <v>#N/A</v>
      </c>
      <c r="N29" s="192"/>
    </row>
    <row r="30" spans="1:14" ht="17.100000000000001" customHeight="1" x14ac:dyDescent="0.2">
      <c r="A30" s="132">
        <v>23</v>
      </c>
      <c r="B30" s="292" t="e">
        <f>VLOOKUP($N30,УЧАСТНИКИ!$A$1:$K$716,3,FALSE)</f>
        <v>#N/A</v>
      </c>
      <c r="C30" s="135">
        <f t="shared" si="0"/>
        <v>0</v>
      </c>
      <c r="D30" s="135" t="e">
        <f>VLOOKUP($N30,УЧАСТНИКИ!$A$1:$K$716,4,FALSE)</f>
        <v>#N/A</v>
      </c>
      <c r="E30" s="135" t="e">
        <f>VLOOKUP($N30,УЧАСТНИКИ!$A$1:$K$716,8,FALSE)</f>
        <v>#N/A</v>
      </c>
      <c r="F30" s="235" t="e">
        <f>VLOOKUP($N30,УЧАСТНИКИ!$A$1:$K$716,5,FALSE)</f>
        <v>#N/A</v>
      </c>
      <c r="G30" s="235" t="e">
        <f>VLOOKUP($N30,УЧАСТНИКИ!#REF!,7,FALSE)</f>
        <v>#REF!</v>
      </c>
      <c r="H30" s="235" t="e">
        <f>VLOOKUP($N30,УЧАСТНИКИ!$A$1:$K$716,11,FALSE)</f>
        <v>#N/A</v>
      </c>
      <c r="I30" s="180"/>
      <c r="J30" s="137"/>
      <c r="K30" s="411" t="e">
        <f>VLOOKUP($N30,УЧАСТНИКИ!$A$1:$K$716,9,FALSE)</f>
        <v>#N/A</v>
      </c>
      <c r="L30" s="137">
        <v>1</v>
      </c>
      <c r="M30" s="300" t="e">
        <f>VLOOKUP($N30,УЧАСТНИКИ!$A$1:$K$716,10,FALSE)</f>
        <v>#N/A</v>
      </c>
      <c r="N30" s="192"/>
    </row>
    <row r="31" spans="1:14" ht="17.100000000000001" customHeight="1" x14ac:dyDescent="0.2">
      <c r="A31" s="132">
        <v>24</v>
      </c>
      <c r="B31" s="292" t="e">
        <f>VLOOKUP($N31,УЧАСТНИКИ!$A$1:$K$716,3,FALSE)</f>
        <v>#N/A</v>
      </c>
      <c r="C31" s="135">
        <f t="shared" si="0"/>
        <v>0</v>
      </c>
      <c r="D31" s="135" t="e">
        <f>VLOOKUP($N31,УЧАСТНИКИ!$A$1:$K$716,4,FALSE)</f>
        <v>#N/A</v>
      </c>
      <c r="E31" s="135" t="e">
        <f>VLOOKUP($N31,УЧАСТНИКИ!$A$1:$K$716,8,FALSE)</f>
        <v>#N/A</v>
      </c>
      <c r="F31" s="235" t="e">
        <f>VLOOKUP($N31,УЧАСТНИКИ!$A$1:$K$716,5,FALSE)</f>
        <v>#N/A</v>
      </c>
      <c r="G31" s="235" t="e">
        <f>VLOOKUP($N31,УЧАСТНИКИ!#REF!,7,FALSE)</f>
        <v>#REF!</v>
      </c>
      <c r="H31" s="235" t="e">
        <f>VLOOKUP($N31,УЧАСТНИКИ!$A$1:$K$716,11,FALSE)</f>
        <v>#N/A</v>
      </c>
      <c r="I31" s="180"/>
      <c r="J31" s="137"/>
      <c r="K31" s="411" t="e">
        <f>VLOOKUP($N31,УЧАСТНИКИ!$A$1:$K$716,9,FALSE)</f>
        <v>#N/A</v>
      </c>
      <c r="L31" s="137">
        <v>1</v>
      </c>
      <c r="M31" s="300" t="e">
        <f>VLOOKUP($N31,УЧАСТНИКИ!$A$1:$K$716,10,FALSE)</f>
        <v>#N/A</v>
      </c>
      <c r="N31" s="192"/>
    </row>
    <row r="32" spans="1:14" ht="17.100000000000001" customHeight="1" x14ac:dyDescent="0.2">
      <c r="A32" s="132">
        <v>25</v>
      </c>
      <c r="B32" s="292" t="e">
        <f>VLOOKUP($N32,УЧАСТНИКИ!$A$1:$K$716,3,FALSE)</f>
        <v>#N/A</v>
      </c>
      <c r="C32" s="135">
        <f t="shared" si="0"/>
        <v>0</v>
      </c>
      <c r="D32" s="135" t="e">
        <f>VLOOKUP($N32,УЧАСТНИКИ!$A$1:$K$716,4,FALSE)</f>
        <v>#N/A</v>
      </c>
      <c r="E32" s="135" t="e">
        <f>VLOOKUP($N32,УЧАСТНИКИ!$A$1:$K$716,8,FALSE)</f>
        <v>#N/A</v>
      </c>
      <c r="F32" s="235" t="e">
        <f>VLOOKUP($N32,УЧАСТНИКИ!$A$1:$K$716,5,FALSE)</f>
        <v>#N/A</v>
      </c>
      <c r="G32" s="235" t="e">
        <f>VLOOKUP($N32,УЧАСТНИКИ!#REF!,7,FALSE)</f>
        <v>#REF!</v>
      </c>
      <c r="H32" s="235" t="e">
        <f>VLOOKUP($N32,УЧАСТНИКИ!$A$1:$K$716,11,FALSE)</f>
        <v>#N/A</v>
      </c>
      <c r="I32" s="180"/>
      <c r="J32" s="137"/>
      <c r="K32" s="411" t="e">
        <f>VLOOKUP($N32,УЧАСТНИКИ!$A$1:$K$716,9,FALSE)</f>
        <v>#N/A</v>
      </c>
      <c r="L32" s="137">
        <v>0</v>
      </c>
      <c r="M32" s="300" t="e">
        <f>VLOOKUP($N32,УЧАСТНИКИ!$A$1:$K$716,10,FALSE)</f>
        <v>#N/A</v>
      </c>
      <c r="N32" s="192"/>
    </row>
    <row r="33" spans="1:14" ht="17.100000000000001" customHeight="1" x14ac:dyDescent="0.2">
      <c r="A33" s="132">
        <v>26</v>
      </c>
      <c r="B33" s="292" t="e">
        <f>VLOOKUP($N33,УЧАСТНИКИ!$A$1:$K$716,3,FALSE)</f>
        <v>#N/A</v>
      </c>
      <c r="C33" s="135">
        <f t="shared" si="0"/>
        <v>0</v>
      </c>
      <c r="D33" s="135" t="e">
        <f>VLOOKUP($N33,УЧАСТНИКИ!$A$1:$K$716,4,FALSE)</f>
        <v>#N/A</v>
      </c>
      <c r="E33" s="135" t="e">
        <f>VLOOKUP($N33,УЧАСТНИКИ!$A$1:$K$716,8,FALSE)</f>
        <v>#N/A</v>
      </c>
      <c r="F33" s="235" t="e">
        <f>VLOOKUP($N33,УЧАСТНИКИ!$A$1:$K$716,5,FALSE)</f>
        <v>#N/A</v>
      </c>
      <c r="G33" s="235" t="e">
        <f>VLOOKUP($N33,УЧАСТНИКИ!#REF!,7,FALSE)</f>
        <v>#REF!</v>
      </c>
      <c r="H33" s="235" t="e">
        <f>VLOOKUP($N33,УЧАСТНИКИ!$A$1:$K$716,11,FALSE)</f>
        <v>#N/A</v>
      </c>
      <c r="I33" s="180"/>
      <c r="J33" s="137"/>
      <c r="K33" s="411" t="e">
        <f>VLOOKUP($N33,УЧАСТНИКИ!$A$1:$K$716,9,FALSE)</f>
        <v>#N/A</v>
      </c>
      <c r="L33" s="137">
        <v>0</v>
      </c>
      <c r="M33" s="300" t="e">
        <f>VLOOKUP($N33,УЧАСТНИКИ!$A$1:$K$716,10,FALSE)</f>
        <v>#N/A</v>
      </c>
      <c r="N33" s="192"/>
    </row>
    <row r="34" spans="1:14" ht="17.100000000000001" customHeight="1" x14ac:dyDescent="0.2">
      <c r="A34" s="132">
        <v>27</v>
      </c>
      <c r="B34" s="292" t="e">
        <f>VLOOKUP($N34,УЧАСТНИКИ!$A$1:$K$716,3,FALSE)</f>
        <v>#N/A</v>
      </c>
      <c r="C34" s="135">
        <f t="shared" si="0"/>
        <v>0</v>
      </c>
      <c r="D34" s="135" t="e">
        <f>VLOOKUP($N34,УЧАСТНИКИ!$A$1:$K$716,4,FALSE)</f>
        <v>#N/A</v>
      </c>
      <c r="E34" s="135" t="e">
        <f>VLOOKUP($N34,УЧАСТНИКИ!$A$1:$K$716,8,FALSE)</f>
        <v>#N/A</v>
      </c>
      <c r="F34" s="235" t="e">
        <f>VLOOKUP($N34,УЧАСТНИКИ!$A$1:$K$716,5,FALSE)</f>
        <v>#N/A</v>
      </c>
      <c r="G34" s="235" t="e">
        <f>VLOOKUP($N34,УЧАСТНИКИ!#REF!,7,FALSE)</f>
        <v>#REF!</v>
      </c>
      <c r="H34" s="235" t="e">
        <f>VLOOKUP($N34,УЧАСТНИКИ!$A$1:$K$716,11,FALSE)</f>
        <v>#N/A</v>
      </c>
      <c r="I34" s="180"/>
      <c r="J34" s="137"/>
      <c r="K34" s="411" t="e">
        <f>VLOOKUP($N34,УЧАСТНИКИ!$A$1:$K$716,9,FALSE)</f>
        <v>#N/A</v>
      </c>
      <c r="L34" s="137">
        <v>0</v>
      </c>
      <c r="M34" s="300" t="e">
        <f>VLOOKUP($N34,УЧАСТНИКИ!$A$1:$K$716,10,FALSE)</f>
        <v>#N/A</v>
      </c>
      <c r="N34" s="192"/>
    </row>
    <row r="35" spans="1:14" ht="14.1" customHeight="1" x14ac:dyDescent="0.2">
      <c r="A35" s="132">
        <v>28</v>
      </c>
      <c r="B35" s="292" t="e">
        <f>VLOOKUP($N35,УЧАСТНИКИ!$A$1:$K$716,3,FALSE)</f>
        <v>#N/A</v>
      </c>
      <c r="C35" s="135">
        <f t="shared" si="0"/>
        <v>0</v>
      </c>
      <c r="D35" s="135" t="e">
        <f>VLOOKUP($N35,УЧАСТНИКИ!$A$1:$K$716,4,FALSE)</f>
        <v>#N/A</v>
      </c>
      <c r="E35" s="135" t="e">
        <f>VLOOKUP($N35,УЧАСТНИКИ!$A$1:$K$716,8,FALSE)</f>
        <v>#N/A</v>
      </c>
      <c r="F35" s="235" t="e">
        <f>VLOOKUP($N35,УЧАСТНИКИ!$A$1:$K$716,5,FALSE)</f>
        <v>#N/A</v>
      </c>
      <c r="G35" s="235" t="e">
        <f>VLOOKUP($N35,УЧАСТНИКИ!#REF!,7,FALSE)</f>
        <v>#REF!</v>
      </c>
      <c r="H35" s="235" t="e">
        <f>VLOOKUP($N35,УЧАСТНИКИ!$A$1:$K$716,11,FALSE)</f>
        <v>#N/A</v>
      </c>
      <c r="I35" s="180"/>
      <c r="J35" s="137"/>
      <c r="K35" s="411" t="e">
        <f>VLOOKUP($N35,УЧАСТНИКИ!$A$1:$K$716,9,FALSE)</f>
        <v>#N/A</v>
      </c>
      <c r="L35" s="137">
        <v>0</v>
      </c>
      <c r="M35" s="300" t="e">
        <f>VLOOKUP($N35,УЧАСТНИКИ!$A$1:$K$716,10,FALSE)</f>
        <v>#N/A</v>
      </c>
      <c r="N35" s="192"/>
    </row>
    <row r="36" spans="1:14" ht="14.1" customHeight="1" x14ac:dyDescent="0.2">
      <c r="A36" s="132">
        <v>29</v>
      </c>
      <c r="B36" s="292" t="e">
        <f>VLOOKUP($N36,УЧАСТНИКИ!$A$1:$K$716,3,FALSE)</f>
        <v>#N/A</v>
      </c>
      <c r="C36" s="135">
        <f t="shared" si="0"/>
        <v>0</v>
      </c>
      <c r="D36" s="135" t="e">
        <f>VLOOKUP($N36,УЧАСТНИКИ!$A$1:$K$716,4,FALSE)</f>
        <v>#N/A</v>
      </c>
      <c r="E36" s="135" t="e">
        <f>VLOOKUP($N36,УЧАСТНИКИ!$A$1:$K$716,8,FALSE)</f>
        <v>#N/A</v>
      </c>
      <c r="F36" s="235" t="e">
        <f>VLOOKUP($N36,УЧАСТНИКИ!$A$1:$K$716,5,FALSE)</f>
        <v>#N/A</v>
      </c>
      <c r="G36" s="235" t="e">
        <f>VLOOKUP($N36,УЧАСТНИКИ!#REF!,7,FALSE)</f>
        <v>#REF!</v>
      </c>
      <c r="H36" s="235" t="e">
        <f>VLOOKUP($N36,УЧАСТНИКИ!$A$1:$K$716,11,FALSE)</f>
        <v>#N/A</v>
      </c>
      <c r="I36" s="180"/>
      <c r="J36" s="137"/>
      <c r="K36" s="411" t="e">
        <f>VLOOKUP($N36,УЧАСТНИКИ!$A$1:$K$716,9,FALSE)</f>
        <v>#N/A</v>
      </c>
      <c r="L36" s="137">
        <v>0</v>
      </c>
      <c r="M36" s="300" t="e">
        <f>VLOOKUP($N36,УЧАСТНИКИ!$A$1:$K$716,10,FALSE)</f>
        <v>#N/A</v>
      </c>
      <c r="N36" s="192"/>
    </row>
    <row r="37" spans="1:14" ht="14.1" customHeight="1" x14ac:dyDescent="0.2">
      <c r="A37" s="132" t="s">
        <v>63</v>
      </c>
      <c r="B37" s="292" t="e">
        <f>VLOOKUP($N37,УЧАСТНИКИ!$A$1:$K$716,3,FALSE)</f>
        <v>#N/A</v>
      </c>
      <c r="C37" s="135">
        <f t="shared" si="0"/>
        <v>0</v>
      </c>
      <c r="D37" s="135" t="e">
        <f>VLOOKUP($N37,УЧАСТНИКИ!$A$1:$K$716,4,FALSE)</f>
        <v>#N/A</v>
      </c>
      <c r="E37" s="135" t="e">
        <f>VLOOKUP($N37,УЧАСТНИКИ!$A$1:$K$716,8,FALSE)</f>
        <v>#N/A</v>
      </c>
      <c r="F37" s="235" t="e">
        <f>VLOOKUP($N37,УЧАСТНИКИ!$A$1:$K$716,5,FALSE)</f>
        <v>#N/A</v>
      </c>
      <c r="G37" s="235" t="e">
        <f>VLOOKUP($N37,УЧАСТНИКИ!#REF!,7,FALSE)</f>
        <v>#REF!</v>
      </c>
      <c r="H37" s="235" t="e">
        <f>VLOOKUP($N37,УЧАСТНИКИ!$A$1:$K$716,11,FALSE)</f>
        <v>#N/A</v>
      </c>
      <c r="I37" s="180"/>
      <c r="J37" s="137"/>
      <c r="K37" s="411" t="e">
        <f>VLOOKUP($N37,УЧАСТНИКИ!$A$1:$K$716,9,FALSE)</f>
        <v>#N/A</v>
      </c>
      <c r="L37" s="137">
        <v>0</v>
      </c>
      <c r="M37" s="300" t="e">
        <f>VLOOKUP($N37,УЧАСТНИКИ!$A$1:$K$716,10,FALSE)</f>
        <v>#N/A</v>
      </c>
      <c r="N37" s="192"/>
    </row>
    <row r="38" spans="1:14" ht="15" customHeight="1" x14ac:dyDescent="0.2">
      <c r="A38" s="127"/>
      <c r="B38" s="438" t="str">
        <f>Name_9</f>
        <v>МУЖЧИНЫ 2001г.р. и старше</v>
      </c>
      <c r="C38" s="438"/>
      <c r="D38" s="438"/>
      <c r="E38" s="128"/>
      <c r="F38" s="128"/>
      <c r="G38" s="129"/>
      <c r="H38" s="128"/>
      <c r="I38" s="130"/>
      <c r="J38" s="128"/>
      <c r="K38" s="412"/>
      <c r="L38" s="412"/>
      <c r="M38" s="131"/>
    </row>
    <row r="39" spans="1:14" ht="14.1" customHeight="1" x14ac:dyDescent="0.2">
      <c r="A39" s="132">
        <v>1</v>
      </c>
      <c r="B39" s="292" t="e">
        <f>VLOOKUP($N39,УЧАСТНИКИ!$A$1:$K$716,3,FALSE)</f>
        <v>#N/A</v>
      </c>
      <c r="C39" s="135">
        <f t="shared" ref="C39:C60" si="1">N39</f>
        <v>0</v>
      </c>
      <c r="D39" s="135" t="e">
        <f>VLOOKUP($N39,УЧАСТНИКИ!$A$1:$K$716,4,FALSE)</f>
        <v>#N/A</v>
      </c>
      <c r="E39" s="135" t="e">
        <f>VLOOKUP($N39,УЧАСТНИКИ!$A$1:$K$716,8,FALSE)</f>
        <v>#N/A</v>
      </c>
      <c r="F39" s="235" t="e">
        <f>VLOOKUP($N39,УЧАСТНИКИ!$A$1:$K$716,5,FALSE)</f>
        <v>#N/A</v>
      </c>
      <c r="G39" s="235" t="e">
        <f>VLOOKUP($N39,УЧАСТНИКИ!#REF!,7,FALSE)</f>
        <v>#REF!</v>
      </c>
      <c r="H39" s="235" t="e">
        <f>VLOOKUP($N39,УЧАСТНИКИ!$A$1:$K$716,11,FALSE)</f>
        <v>#N/A</v>
      </c>
      <c r="I39" s="180"/>
      <c r="J39" s="137"/>
      <c r="K39" s="137"/>
      <c r="L39" s="137"/>
      <c r="M39" s="300" t="e">
        <f>VLOOKUP($N39,УЧАСТНИКИ!$A$1:$K$716,10,FALSE)</f>
        <v>#N/A</v>
      </c>
      <c r="N39" s="192"/>
    </row>
    <row r="40" spans="1:14" ht="14.1" customHeight="1" x14ac:dyDescent="0.2">
      <c r="A40" s="132">
        <v>2</v>
      </c>
      <c r="B40" s="292" t="e">
        <f>VLOOKUP($N40,УЧАСТНИКИ!$A$1:$K$716,3,FALSE)</f>
        <v>#N/A</v>
      </c>
      <c r="C40" s="135">
        <f t="shared" si="1"/>
        <v>0</v>
      </c>
      <c r="D40" s="135" t="e">
        <f>VLOOKUP($N40,УЧАСТНИКИ!$A$1:$K$716,4,FALSE)</f>
        <v>#N/A</v>
      </c>
      <c r="E40" s="135" t="e">
        <f>VLOOKUP($N40,УЧАСТНИКИ!$A$1:$K$716,8,FALSE)</f>
        <v>#N/A</v>
      </c>
      <c r="F40" s="235" t="e">
        <f>VLOOKUP($N40,УЧАСТНИКИ!$A$1:$K$716,5,FALSE)</f>
        <v>#N/A</v>
      </c>
      <c r="G40" s="235" t="e">
        <f>VLOOKUP($N40,УЧАСТНИКИ!#REF!,7,FALSE)</f>
        <v>#REF!</v>
      </c>
      <c r="H40" s="235" t="e">
        <f>VLOOKUP($N40,УЧАСТНИКИ!$A$1:$K$716,11,FALSE)</f>
        <v>#N/A</v>
      </c>
      <c r="I40" s="180"/>
      <c r="J40" s="137"/>
      <c r="K40" s="137"/>
      <c r="L40" s="137"/>
      <c r="M40" s="300" t="e">
        <f>VLOOKUP($N40,УЧАСТНИКИ!$A$1:$K$716,10,FALSE)</f>
        <v>#N/A</v>
      </c>
      <c r="N40" s="192"/>
    </row>
    <row r="41" spans="1:14" ht="14.1" customHeight="1" x14ac:dyDescent="0.2">
      <c r="A41" s="132">
        <v>3</v>
      </c>
      <c r="B41" s="292" t="e">
        <f>VLOOKUP($N41,УЧАСТНИКИ!$A$1:$K$716,3,FALSE)</f>
        <v>#N/A</v>
      </c>
      <c r="C41" s="135">
        <f t="shared" si="1"/>
        <v>0</v>
      </c>
      <c r="D41" s="135" t="e">
        <f>VLOOKUP($N41,УЧАСТНИКИ!$A$1:$K$716,4,FALSE)</f>
        <v>#N/A</v>
      </c>
      <c r="E41" s="135" t="e">
        <f>VLOOKUP($N41,УЧАСТНИКИ!$A$1:$K$716,8,FALSE)</f>
        <v>#N/A</v>
      </c>
      <c r="F41" s="235" t="e">
        <f>VLOOKUP($N41,УЧАСТНИКИ!$A$1:$K$716,5,FALSE)</f>
        <v>#N/A</v>
      </c>
      <c r="G41" s="235" t="e">
        <f>VLOOKUP($N41,УЧАСТНИКИ!#REF!,7,FALSE)</f>
        <v>#REF!</v>
      </c>
      <c r="H41" s="235" t="e">
        <f>VLOOKUP($N41,УЧАСТНИКИ!$A$1:$K$716,11,FALSE)</f>
        <v>#N/A</v>
      </c>
      <c r="I41" s="180" t="s">
        <v>404</v>
      </c>
      <c r="J41" s="137" t="s">
        <v>64</v>
      </c>
      <c r="K41" s="137"/>
      <c r="L41" s="137"/>
      <c r="M41" s="300" t="e">
        <f>VLOOKUP($N41,УЧАСТНИКИ!$A$1:$K$716,10,FALSE)</f>
        <v>#N/A</v>
      </c>
      <c r="N41" s="192"/>
    </row>
    <row r="42" spans="1:14" ht="14.1" customHeight="1" x14ac:dyDescent="0.2">
      <c r="A42" s="132">
        <v>4</v>
      </c>
      <c r="B42" s="292" t="e">
        <f>VLOOKUP($N42,УЧАСТНИКИ!$A$1:$K$716,3,FALSE)</f>
        <v>#N/A</v>
      </c>
      <c r="C42" s="135">
        <f t="shared" si="1"/>
        <v>0</v>
      </c>
      <c r="D42" s="135" t="e">
        <f>VLOOKUP($N42,УЧАСТНИКИ!$A$1:$K$716,4,FALSE)</f>
        <v>#N/A</v>
      </c>
      <c r="E42" s="135" t="e">
        <f>VLOOKUP($N42,УЧАСТНИКИ!$A$1:$K$716,8,FALSE)</f>
        <v>#N/A</v>
      </c>
      <c r="F42" s="235" t="e">
        <f>VLOOKUP($N42,УЧАСТНИКИ!$A$1:$K$716,5,FALSE)</f>
        <v>#N/A</v>
      </c>
      <c r="G42" s="235" t="e">
        <f>VLOOKUP($N42,УЧАСТНИКИ!#REF!,7,FALSE)</f>
        <v>#REF!</v>
      </c>
      <c r="H42" s="235" t="e">
        <f>VLOOKUP($N42,УЧАСТНИКИ!$A$1:$K$716,11,FALSE)</f>
        <v>#N/A</v>
      </c>
      <c r="I42" s="180" t="s">
        <v>398</v>
      </c>
      <c r="J42" s="137" t="s">
        <v>64</v>
      </c>
      <c r="K42" s="411"/>
      <c r="L42" s="137"/>
      <c r="M42" s="300" t="e">
        <f>VLOOKUP($N42,УЧАСТНИКИ!$A$1:$K$716,10,FALSE)</f>
        <v>#N/A</v>
      </c>
      <c r="N42" s="192"/>
    </row>
    <row r="43" spans="1:14" ht="14.1" customHeight="1" x14ac:dyDescent="0.2">
      <c r="A43" s="132">
        <v>5</v>
      </c>
      <c r="B43" s="292" t="e">
        <f>VLOOKUP($N43,УЧАСТНИКИ!$A$1:$K$716,3,FALSE)</f>
        <v>#N/A</v>
      </c>
      <c r="C43" s="135">
        <f t="shared" si="1"/>
        <v>0</v>
      </c>
      <c r="D43" s="135" t="e">
        <f>VLOOKUP($N43,УЧАСТНИКИ!$A$1:$K$716,4,FALSE)</f>
        <v>#N/A</v>
      </c>
      <c r="E43" s="135" t="e">
        <f>VLOOKUP($N43,УЧАСТНИКИ!$A$1:$K$716,8,FALSE)</f>
        <v>#N/A</v>
      </c>
      <c r="F43" s="235" t="e">
        <f>VLOOKUP($N43,УЧАСТНИКИ!$A$1:$K$716,5,FALSE)</f>
        <v>#N/A</v>
      </c>
      <c r="G43" s="235" t="e">
        <f>VLOOKUP($N43,УЧАСТНИКИ!#REF!,7,FALSE)</f>
        <v>#REF!</v>
      </c>
      <c r="H43" s="235" t="e">
        <f>VLOOKUP($N43,УЧАСТНИКИ!$A$1:$K$716,11,FALSE)</f>
        <v>#N/A</v>
      </c>
      <c r="I43" s="180" t="s">
        <v>402</v>
      </c>
      <c r="J43" s="137" t="s">
        <v>64</v>
      </c>
      <c r="K43" s="137"/>
      <c r="L43" s="137"/>
      <c r="M43" s="300" t="e">
        <f>VLOOKUP($N43,УЧАСТНИКИ!$A$1:$K$716,10,FALSE)</f>
        <v>#N/A</v>
      </c>
      <c r="N43" s="192"/>
    </row>
    <row r="44" spans="1:14" ht="14.1" customHeight="1" x14ac:dyDescent="0.2">
      <c r="A44" s="132">
        <v>6</v>
      </c>
      <c r="B44" s="292" t="e">
        <f>VLOOKUP($N44,УЧАСТНИКИ!$A$1:$K$716,3,FALSE)</f>
        <v>#N/A</v>
      </c>
      <c r="C44" s="135">
        <f t="shared" si="1"/>
        <v>0</v>
      </c>
      <c r="D44" s="135" t="e">
        <f>VLOOKUP($N44,УЧАСТНИКИ!$A$1:$K$716,4,FALSE)</f>
        <v>#N/A</v>
      </c>
      <c r="E44" s="135" t="e">
        <f>VLOOKUP($N44,УЧАСТНИКИ!$A$1:$K$716,8,FALSE)</f>
        <v>#N/A</v>
      </c>
      <c r="F44" s="235" t="e">
        <f>VLOOKUP($N44,УЧАСТНИКИ!$A$1:$K$716,5,FALSE)</f>
        <v>#N/A</v>
      </c>
      <c r="G44" s="235" t="e">
        <f>VLOOKUP($N44,УЧАСТНИКИ!#REF!,7,FALSE)</f>
        <v>#REF!</v>
      </c>
      <c r="H44" s="235" t="e">
        <f>VLOOKUP($N44,УЧАСТНИКИ!$A$1:$K$716,11,FALSE)</f>
        <v>#N/A</v>
      </c>
      <c r="I44" s="180" t="s">
        <v>403</v>
      </c>
      <c r="J44" s="137" t="s">
        <v>69</v>
      </c>
      <c r="K44" s="137"/>
      <c r="L44" s="137"/>
      <c r="M44" s="300" t="e">
        <f>VLOOKUP($N44,УЧАСТНИКИ!$A$1:$K$716,10,FALSE)</f>
        <v>#N/A</v>
      </c>
      <c r="N44" s="192"/>
    </row>
    <row r="45" spans="1:14" ht="14.1" customHeight="1" x14ac:dyDescent="0.2">
      <c r="A45" s="132">
        <v>7</v>
      </c>
      <c r="B45" s="292" t="e">
        <f>VLOOKUP($N45,УЧАСТНИКИ!$A$1:$K$716,3,FALSE)</f>
        <v>#N/A</v>
      </c>
      <c r="C45" s="135">
        <f t="shared" si="1"/>
        <v>0</v>
      </c>
      <c r="D45" s="135" t="e">
        <f>VLOOKUP($N45,УЧАСТНИКИ!$A$1:$K$716,4,FALSE)</f>
        <v>#N/A</v>
      </c>
      <c r="E45" s="135" t="e">
        <f>VLOOKUP($N45,УЧАСТНИКИ!$A$1:$K$716,8,FALSE)</f>
        <v>#N/A</v>
      </c>
      <c r="F45" s="235" t="e">
        <f>VLOOKUP($N45,УЧАСТНИКИ!$A$1:$K$716,5,FALSE)</f>
        <v>#N/A</v>
      </c>
      <c r="G45" s="235" t="e">
        <f>VLOOKUP($N45,УЧАСТНИКИ!#REF!,7,FALSE)</f>
        <v>#REF!</v>
      </c>
      <c r="H45" s="235" t="e">
        <f>VLOOKUP($N45,УЧАСТНИКИ!$A$1:$K$716,11,FALSE)</f>
        <v>#N/A</v>
      </c>
      <c r="I45" s="180" t="s">
        <v>405</v>
      </c>
      <c r="J45" s="137" t="s">
        <v>69</v>
      </c>
      <c r="K45" s="137"/>
      <c r="L45" s="137"/>
      <c r="M45" s="300" t="e">
        <f>VLOOKUP($N45,УЧАСТНИКИ!$A$1:$K$716,10,FALSE)</f>
        <v>#N/A</v>
      </c>
      <c r="N45" s="192"/>
    </row>
    <row r="46" spans="1:14" ht="14.1" customHeight="1" x14ac:dyDescent="0.2">
      <c r="A46" s="132">
        <v>8</v>
      </c>
      <c r="B46" s="292" t="e">
        <f>VLOOKUP($N46,УЧАСТНИКИ!$A$1:$K$716,3,FALSE)</f>
        <v>#N/A</v>
      </c>
      <c r="C46" s="135">
        <f t="shared" si="1"/>
        <v>0</v>
      </c>
      <c r="D46" s="135" t="e">
        <f>VLOOKUP($N46,УЧАСТНИКИ!$A$1:$K$716,4,FALSE)</f>
        <v>#N/A</v>
      </c>
      <c r="E46" s="135" t="e">
        <f>VLOOKUP($N46,УЧАСТНИКИ!$A$1:$K$716,8,FALSE)</f>
        <v>#N/A</v>
      </c>
      <c r="F46" s="235" t="e">
        <f>VLOOKUP($N46,УЧАСТНИКИ!$A$1:$K$716,5,FALSE)</f>
        <v>#N/A</v>
      </c>
      <c r="G46" s="235" t="e">
        <f>VLOOKUP($N46,УЧАСТНИКИ!#REF!,7,FALSE)</f>
        <v>#REF!</v>
      </c>
      <c r="H46" s="235" t="e">
        <f>VLOOKUP($N46,УЧАСТНИКИ!$A$1:$K$716,11,FALSE)</f>
        <v>#N/A</v>
      </c>
      <c r="I46" s="180" t="s">
        <v>401</v>
      </c>
      <c r="J46" s="137" t="s">
        <v>69</v>
      </c>
      <c r="K46" s="137"/>
      <c r="L46" s="137"/>
      <c r="M46" s="300" t="e">
        <f>VLOOKUP($N46,УЧАСТНИКИ!$A$1:$K$716,10,FALSE)</f>
        <v>#N/A</v>
      </c>
      <c r="N46" s="192"/>
    </row>
    <row r="47" spans="1:14" ht="14.1" customHeight="1" x14ac:dyDescent="0.2">
      <c r="A47" s="132">
        <v>9</v>
      </c>
      <c r="B47" s="292" t="e">
        <f>VLOOKUP($N47,УЧАСТНИКИ!$A$1:$K$716,3,FALSE)</f>
        <v>#N/A</v>
      </c>
      <c r="C47" s="135">
        <f t="shared" si="1"/>
        <v>0</v>
      </c>
      <c r="D47" s="135" t="e">
        <f>VLOOKUP($N47,УЧАСТНИКИ!$A$1:$K$716,4,FALSE)</f>
        <v>#N/A</v>
      </c>
      <c r="E47" s="135" t="e">
        <f>VLOOKUP($N47,УЧАСТНИКИ!$A$1:$K$716,8,FALSE)</f>
        <v>#N/A</v>
      </c>
      <c r="F47" s="235" t="e">
        <f>VLOOKUP($N47,УЧАСТНИКИ!$A$1:$K$716,5,FALSE)</f>
        <v>#N/A</v>
      </c>
      <c r="G47" s="235" t="e">
        <f>VLOOKUP($N47,УЧАСТНИКИ!#REF!,7,FALSE)</f>
        <v>#REF!</v>
      </c>
      <c r="H47" s="235" t="e">
        <f>VLOOKUP($N47,УЧАСТНИКИ!$A$1:$K$716,11,FALSE)</f>
        <v>#N/A</v>
      </c>
      <c r="I47" s="180" t="s">
        <v>397</v>
      </c>
      <c r="J47" s="137" t="s">
        <v>69</v>
      </c>
      <c r="K47" s="411"/>
      <c r="L47" s="137"/>
      <c r="M47" s="300" t="e">
        <f>VLOOKUP($N47,УЧАСТНИКИ!$A$1:$K$716,10,FALSE)</f>
        <v>#N/A</v>
      </c>
      <c r="N47" s="192"/>
    </row>
    <row r="48" spans="1:14" ht="14.1" customHeight="1" x14ac:dyDescent="0.2">
      <c r="A48" s="132" t="s">
        <v>63</v>
      </c>
      <c r="B48" s="292" t="e">
        <f>VLOOKUP($N48,УЧАСТНИКИ!$A$1:$K$716,3,FALSE)</f>
        <v>#N/A</v>
      </c>
      <c r="C48" s="135">
        <f t="shared" si="1"/>
        <v>0</v>
      </c>
      <c r="D48" s="135" t="e">
        <f>VLOOKUP($N48,УЧАСТНИКИ!$A$1:$K$716,4,FALSE)</f>
        <v>#N/A</v>
      </c>
      <c r="E48" s="135" t="e">
        <f>VLOOKUP($N48,УЧАСТНИКИ!$A$1:$K$716,8,FALSE)</f>
        <v>#N/A</v>
      </c>
      <c r="F48" s="235" t="e">
        <f>VLOOKUP($N48,УЧАСТНИКИ!$A$1:$K$716,5,FALSE)</f>
        <v>#N/A</v>
      </c>
      <c r="G48" s="235" t="e">
        <f>VLOOKUP($N48,УЧАСТНИКИ!#REF!,7,FALSE)</f>
        <v>#REF!</v>
      </c>
      <c r="H48" s="235" t="e">
        <f>VLOOKUP($N48,УЧАСТНИКИ!$A$1:$K$716,11,FALSE)</f>
        <v>#N/A</v>
      </c>
      <c r="I48" s="180" t="s">
        <v>177</v>
      </c>
      <c r="J48" s="137"/>
      <c r="K48" s="137"/>
      <c r="L48" s="137"/>
      <c r="M48" s="300" t="e">
        <f>VLOOKUP($N48,УЧАСТНИКИ!$A$1:$K$716,10,FALSE)</f>
        <v>#N/A</v>
      </c>
      <c r="N48" s="192"/>
    </row>
    <row r="49" spans="1:14" ht="15" customHeight="1" x14ac:dyDescent="0.2">
      <c r="A49" s="132">
        <v>9</v>
      </c>
      <c r="B49" s="292" t="e">
        <f>VLOOKUP($N49,УЧАСТНИКИ!$A$1:$K$716,3,FALSE)</f>
        <v>#N/A</v>
      </c>
      <c r="C49" s="135">
        <f t="shared" si="1"/>
        <v>0</v>
      </c>
      <c r="D49" s="135" t="e">
        <f>VLOOKUP($N49,УЧАСТНИКИ!$A$1:$K$716,4,FALSE)</f>
        <v>#N/A</v>
      </c>
      <c r="E49" s="135" t="e">
        <f>VLOOKUP($N49,УЧАСТНИКИ!$A$1:$K$716,8,FALSE)</f>
        <v>#N/A</v>
      </c>
      <c r="F49" s="235" t="e">
        <f>VLOOKUP($N49,УЧАСТНИКИ!$A$1:$K$716,5,FALSE)</f>
        <v>#N/A</v>
      </c>
      <c r="G49" s="235" t="e">
        <f>VLOOKUP($N49,УЧАСТНИКИ!#REF!,7,FALSE)</f>
        <v>#REF!</v>
      </c>
      <c r="H49" s="235" t="e">
        <f>VLOOKUP($N49,УЧАСТНИКИ!$A$1:$K$716,11,FALSE)</f>
        <v>#N/A</v>
      </c>
      <c r="I49" s="180"/>
      <c r="J49" s="137"/>
      <c r="K49" s="137"/>
      <c r="L49" s="137"/>
      <c r="M49" s="300" t="e">
        <f>VLOOKUP($N49,УЧАСТНИКИ!$A$1:$K$716,10,FALSE)</f>
        <v>#N/A</v>
      </c>
      <c r="N49" s="192"/>
    </row>
    <row r="50" spans="1:14" ht="15" customHeight="1" x14ac:dyDescent="0.2">
      <c r="A50" s="132">
        <v>10</v>
      </c>
      <c r="B50" s="292" t="e">
        <f>VLOOKUP($N50,УЧАСТНИКИ!$A$1:$K$716,3,FALSE)</f>
        <v>#N/A</v>
      </c>
      <c r="C50" s="135">
        <f t="shared" si="1"/>
        <v>0</v>
      </c>
      <c r="D50" s="135" t="e">
        <f>VLOOKUP($N50,УЧАСТНИКИ!$A$1:$K$716,4,FALSE)</f>
        <v>#N/A</v>
      </c>
      <c r="E50" s="135" t="e">
        <f>VLOOKUP($N50,УЧАСТНИКИ!$A$1:$K$716,8,FALSE)</f>
        <v>#N/A</v>
      </c>
      <c r="F50" s="235" t="e">
        <f>VLOOKUP($N50,УЧАСТНИКИ!$A$1:$K$716,5,FALSE)</f>
        <v>#N/A</v>
      </c>
      <c r="G50" s="235" t="e">
        <f>VLOOKUP($N50,УЧАСТНИКИ!#REF!,7,FALSE)</f>
        <v>#REF!</v>
      </c>
      <c r="H50" s="235" t="e">
        <f>VLOOKUP($N50,УЧАСТНИКИ!$A$1:$K$716,11,FALSE)</f>
        <v>#N/A</v>
      </c>
      <c r="I50" s="180"/>
      <c r="J50" s="137"/>
      <c r="K50" s="137"/>
      <c r="L50" s="137"/>
      <c r="M50" s="300" t="e">
        <f>VLOOKUP($N50,УЧАСТНИКИ!$A$1:$K$716,10,FALSE)</f>
        <v>#N/A</v>
      </c>
      <c r="N50" s="192"/>
    </row>
    <row r="51" spans="1:14" ht="15" customHeight="1" x14ac:dyDescent="0.2">
      <c r="A51" s="132">
        <v>11</v>
      </c>
      <c r="B51" s="292" t="e">
        <f>VLOOKUP($N51,УЧАСТНИКИ!$A$1:$K$716,3,FALSE)</f>
        <v>#N/A</v>
      </c>
      <c r="C51" s="135">
        <f t="shared" si="1"/>
        <v>0</v>
      </c>
      <c r="D51" s="135" t="e">
        <f>VLOOKUP($N51,УЧАСТНИКИ!$A$1:$K$716,4,FALSE)</f>
        <v>#N/A</v>
      </c>
      <c r="E51" s="135" t="e">
        <f>VLOOKUP($N51,УЧАСТНИКИ!$A$1:$K$716,8,FALSE)</f>
        <v>#N/A</v>
      </c>
      <c r="F51" s="235" t="e">
        <f>VLOOKUP($N51,УЧАСТНИКИ!$A$1:$K$716,5,FALSE)</f>
        <v>#N/A</v>
      </c>
      <c r="G51" s="235" t="e">
        <f>VLOOKUP($N51,УЧАСТНИКИ!#REF!,7,FALSE)</f>
        <v>#REF!</v>
      </c>
      <c r="H51" s="235" t="e">
        <f>VLOOKUP($N51,УЧАСТНИКИ!$A$1:$K$716,11,FALSE)</f>
        <v>#N/A</v>
      </c>
      <c r="I51" s="180"/>
      <c r="J51" s="137"/>
      <c r="K51" s="137"/>
      <c r="L51" s="137"/>
      <c r="M51" s="300" t="e">
        <f>VLOOKUP($N51,УЧАСТНИКИ!$A$1:$K$716,10,FALSE)</f>
        <v>#N/A</v>
      </c>
      <c r="N51" s="192"/>
    </row>
    <row r="52" spans="1:14" ht="15" customHeight="1" x14ac:dyDescent="0.2">
      <c r="A52" s="132">
        <v>12</v>
      </c>
      <c r="B52" s="292" t="e">
        <f>VLOOKUP($N52,УЧАСТНИКИ!$A$1:$K$716,3,FALSE)</f>
        <v>#N/A</v>
      </c>
      <c r="C52" s="135">
        <f t="shared" si="1"/>
        <v>0</v>
      </c>
      <c r="D52" s="135" t="e">
        <f>VLOOKUP($N52,УЧАСТНИКИ!$A$1:$K$716,4,FALSE)</f>
        <v>#N/A</v>
      </c>
      <c r="E52" s="135" t="e">
        <f>VLOOKUP($N52,УЧАСТНИКИ!$A$1:$K$716,8,FALSE)</f>
        <v>#N/A</v>
      </c>
      <c r="F52" s="235" t="e">
        <f>VLOOKUP($N52,УЧАСТНИКИ!$A$1:$K$716,5,FALSE)</f>
        <v>#N/A</v>
      </c>
      <c r="G52" s="235" t="e">
        <f>VLOOKUP($N52,УЧАСТНИКИ!#REF!,7,FALSE)</f>
        <v>#REF!</v>
      </c>
      <c r="H52" s="235" t="e">
        <f>VLOOKUP($N52,УЧАСТНИКИ!$A$1:$K$716,11,FALSE)</f>
        <v>#N/A</v>
      </c>
      <c r="I52" s="180"/>
      <c r="J52" s="137"/>
      <c r="K52" s="137"/>
      <c r="L52" s="137"/>
      <c r="M52" s="300" t="e">
        <f>VLOOKUP($N52,УЧАСТНИКИ!$A$1:$K$716,10,FALSE)</f>
        <v>#N/A</v>
      </c>
      <c r="N52" s="192"/>
    </row>
    <row r="53" spans="1:14" ht="15" customHeight="1" x14ac:dyDescent="0.2">
      <c r="A53" s="132">
        <v>13</v>
      </c>
      <c r="B53" s="292" t="e">
        <f>VLOOKUP($N53,УЧАСТНИКИ!$A$1:$K$716,3,FALSE)</f>
        <v>#N/A</v>
      </c>
      <c r="C53" s="135">
        <f t="shared" si="1"/>
        <v>0</v>
      </c>
      <c r="D53" s="135" t="e">
        <f>VLOOKUP($N53,УЧАСТНИКИ!$A$1:$K$716,4,FALSE)</f>
        <v>#N/A</v>
      </c>
      <c r="E53" s="135" t="e">
        <f>VLOOKUP($N53,УЧАСТНИКИ!$A$1:$K$716,8,FALSE)</f>
        <v>#N/A</v>
      </c>
      <c r="F53" s="235" t="e">
        <f>VLOOKUP($N53,УЧАСТНИКИ!$A$1:$K$716,5,FALSE)</f>
        <v>#N/A</v>
      </c>
      <c r="G53" s="235" t="e">
        <f>VLOOKUP($N53,УЧАСТНИКИ!#REF!,7,FALSE)</f>
        <v>#REF!</v>
      </c>
      <c r="H53" s="235" t="e">
        <f>VLOOKUP($N53,УЧАСТНИКИ!$A$1:$K$716,11,FALSE)</f>
        <v>#N/A</v>
      </c>
      <c r="I53" s="180"/>
      <c r="J53" s="137"/>
      <c r="K53" s="137"/>
      <c r="L53" s="137"/>
      <c r="M53" s="300" t="e">
        <f>VLOOKUP($N53,УЧАСТНИКИ!$A$1:$K$716,10,FALSE)</f>
        <v>#N/A</v>
      </c>
      <c r="N53" s="192"/>
    </row>
    <row r="54" spans="1:14" ht="15" customHeight="1" x14ac:dyDescent="0.2">
      <c r="A54" s="132">
        <v>14</v>
      </c>
      <c r="B54" s="292" t="e">
        <f>VLOOKUP($N54,УЧАСТНИКИ!$A$1:$K$716,3,FALSE)</f>
        <v>#N/A</v>
      </c>
      <c r="C54" s="135">
        <f t="shared" si="1"/>
        <v>0</v>
      </c>
      <c r="D54" s="135" t="e">
        <f>VLOOKUP($N54,УЧАСТНИКИ!$A$1:$K$716,4,FALSE)</f>
        <v>#N/A</v>
      </c>
      <c r="E54" s="135" t="e">
        <f>VLOOKUP($N54,УЧАСТНИКИ!$A$1:$K$716,8,FALSE)</f>
        <v>#N/A</v>
      </c>
      <c r="F54" s="235" t="e">
        <f>VLOOKUP($N54,УЧАСТНИКИ!$A$1:$K$716,5,FALSE)</f>
        <v>#N/A</v>
      </c>
      <c r="G54" s="235" t="e">
        <f>VLOOKUP($N54,УЧАСТНИКИ!#REF!,7,FALSE)</f>
        <v>#REF!</v>
      </c>
      <c r="H54" s="235" t="e">
        <f>VLOOKUP($N54,УЧАСТНИКИ!$A$1:$K$716,11,FALSE)</f>
        <v>#N/A</v>
      </c>
      <c r="I54" s="180"/>
      <c r="J54" s="137"/>
      <c r="K54" s="137"/>
      <c r="L54" s="137"/>
      <c r="M54" s="300" t="e">
        <f>VLOOKUP($N54,УЧАСТНИКИ!$A$1:$K$716,10,FALSE)</f>
        <v>#N/A</v>
      </c>
      <c r="N54" s="192"/>
    </row>
    <row r="55" spans="1:14" ht="15" customHeight="1" x14ac:dyDescent="0.2">
      <c r="A55" s="132">
        <v>15</v>
      </c>
      <c r="B55" s="292" t="e">
        <f>VLOOKUP($N55,УЧАСТНИКИ!$A$1:$K$716,3,FALSE)</f>
        <v>#N/A</v>
      </c>
      <c r="C55" s="135">
        <f t="shared" si="1"/>
        <v>0</v>
      </c>
      <c r="D55" s="135" t="e">
        <f>VLOOKUP($N55,УЧАСТНИКИ!$A$1:$K$716,4,FALSE)</f>
        <v>#N/A</v>
      </c>
      <c r="E55" s="135" t="e">
        <f>VLOOKUP($N55,УЧАСТНИКИ!$A$1:$K$716,8,FALSE)</f>
        <v>#N/A</v>
      </c>
      <c r="F55" s="235" t="e">
        <f>VLOOKUP($N55,УЧАСТНИКИ!$A$1:$K$716,5,FALSE)</f>
        <v>#N/A</v>
      </c>
      <c r="G55" s="235" t="e">
        <f>VLOOKUP($N55,УЧАСТНИКИ!#REF!,7,FALSE)</f>
        <v>#REF!</v>
      </c>
      <c r="H55" s="235" t="e">
        <f>VLOOKUP($N55,УЧАСТНИКИ!$A$1:$K$716,11,FALSE)</f>
        <v>#N/A</v>
      </c>
      <c r="I55" s="180"/>
      <c r="J55" s="137"/>
      <c r="K55" s="137"/>
      <c r="L55" s="137"/>
      <c r="M55" s="300" t="e">
        <f>VLOOKUP($N55,УЧАСТНИКИ!$A$1:$K$716,10,FALSE)</f>
        <v>#N/A</v>
      </c>
      <c r="N55" s="192"/>
    </row>
    <row r="56" spans="1:14" ht="15" customHeight="1" x14ac:dyDescent="0.2">
      <c r="A56" s="132">
        <v>16</v>
      </c>
      <c r="B56" s="292" t="e">
        <f>VLOOKUP($N56,УЧАСТНИКИ!$A$1:$K$716,3,FALSE)</f>
        <v>#N/A</v>
      </c>
      <c r="C56" s="135">
        <f t="shared" si="1"/>
        <v>0</v>
      </c>
      <c r="D56" s="135" t="e">
        <f>VLOOKUP($N56,УЧАСТНИКИ!$A$1:$K$716,4,FALSE)</f>
        <v>#N/A</v>
      </c>
      <c r="E56" s="135" t="e">
        <f>VLOOKUP($N56,УЧАСТНИКИ!$A$1:$K$716,8,FALSE)</f>
        <v>#N/A</v>
      </c>
      <c r="F56" s="235" t="e">
        <f>VLOOKUP($N56,УЧАСТНИКИ!$A$1:$K$716,5,FALSE)</f>
        <v>#N/A</v>
      </c>
      <c r="G56" s="235" t="e">
        <f>VLOOKUP($N56,УЧАСТНИКИ!#REF!,7,FALSE)</f>
        <v>#REF!</v>
      </c>
      <c r="H56" s="235" t="e">
        <f>VLOOKUP($N56,УЧАСТНИКИ!$A$1:$K$716,11,FALSE)</f>
        <v>#N/A</v>
      </c>
      <c r="I56" s="180"/>
      <c r="J56" s="137"/>
      <c r="K56" s="137"/>
      <c r="L56" s="137"/>
      <c r="M56" s="300" t="e">
        <f>VLOOKUP($N56,УЧАСТНИКИ!$A$1:$K$716,10,FALSE)</f>
        <v>#N/A</v>
      </c>
      <c r="N56" s="192"/>
    </row>
    <row r="57" spans="1:14" ht="15" customHeight="1" x14ac:dyDescent="0.2">
      <c r="A57" s="132">
        <v>17</v>
      </c>
      <c r="B57" s="292" t="e">
        <f>VLOOKUP($N57,УЧАСТНИКИ!$A$1:$K$716,3,FALSE)</f>
        <v>#N/A</v>
      </c>
      <c r="C57" s="135">
        <f t="shared" si="1"/>
        <v>0</v>
      </c>
      <c r="D57" s="135" t="e">
        <f>VLOOKUP($N57,УЧАСТНИКИ!$A$1:$K$716,4,FALSE)</f>
        <v>#N/A</v>
      </c>
      <c r="E57" s="135" t="e">
        <f>VLOOKUP($N57,УЧАСТНИКИ!$A$1:$K$716,8,FALSE)</f>
        <v>#N/A</v>
      </c>
      <c r="F57" s="235" t="e">
        <f>VLOOKUP($N57,УЧАСТНИКИ!$A$1:$K$716,5,FALSE)</f>
        <v>#N/A</v>
      </c>
      <c r="G57" s="235" t="e">
        <f>VLOOKUP($N57,УЧАСТНИКИ!#REF!,7,FALSE)</f>
        <v>#REF!</v>
      </c>
      <c r="H57" s="235" t="e">
        <f>VLOOKUP($N57,УЧАСТНИКИ!$A$1:$K$716,11,FALSE)</f>
        <v>#N/A</v>
      </c>
      <c r="I57" s="180"/>
      <c r="J57" s="137"/>
      <c r="K57" s="137"/>
      <c r="L57" s="137"/>
      <c r="M57" s="300" t="e">
        <f>VLOOKUP($N57,УЧАСТНИКИ!$A$1:$K$716,10,FALSE)</f>
        <v>#N/A</v>
      </c>
      <c r="N57" s="192"/>
    </row>
    <row r="58" spans="1:14" ht="15" customHeight="1" x14ac:dyDescent="0.2">
      <c r="A58" s="132">
        <v>18</v>
      </c>
      <c r="B58" s="292" t="e">
        <f>VLOOKUP($N58,УЧАСТНИКИ!$A$1:$K$716,3,FALSE)</f>
        <v>#N/A</v>
      </c>
      <c r="C58" s="135">
        <f t="shared" si="1"/>
        <v>0</v>
      </c>
      <c r="D58" s="135" t="e">
        <f>VLOOKUP($N58,УЧАСТНИКИ!$A$1:$K$716,4,FALSE)</f>
        <v>#N/A</v>
      </c>
      <c r="E58" s="135" t="e">
        <f>VLOOKUP($N58,УЧАСТНИКИ!$A$1:$K$716,8,FALSE)</f>
        <v>#N/A</v>
      </c>
      <c r="F58" s="235" t="e">
        <f>VLOOKUP($N58,УЧАСТНИКИ!$A$1:$K$716,5,FALSE)</f>
        <v>#N/A</v>
      </c>
      <c r="G58" s="235" t="e">
        <f>VLOOKUP($N58,УЧАСТНИКИ!#REF!,7,FALSE)</f>
        <v>#REF!</v>
      </c>
      <c r="H58" s="235" t="e">
        <f>VLOOKUP($N58,УЧАСТНИКИ!$A$1:$K$716,11,FALSE)</f>
        <v>#N/A</v>
      </c>
      <c r="I58" s="180"/>
      <c r="J58" s="137"/>
      <c r="K58" s="137"/>
      <c r="L58" s="137"/>
      <c r="M58" s="300" t="e">
        <f>VLOOKUP($N58,УЧАСТНИКИ!$A$1:$K$716,10,FALSE)</f>
        <v>#N/A</v>
      </c>
      <c r="N58" s="192"/>
    </row>
    <row r="59" spans="1:14" ht="15" customHeight="1" x14ac:dyDescent="0.2">
      <c r="A59" s="132">
        <v>19</v>
      </c>
      <c r="B59" s="292" t="e">
        <f>VLOOKUP($N59,УЧАСТНИКИ!$A$1:$K$716,3,FALSE)</f>
        <v>#N/A</v>
      </c>
      <c r="C59" s="135">
        <f t="shared" si="1"/>
        <v>0</v>
      </c>
      <c r="D59" s="135" t="e">
        <f>VLOOKUP($N59,УЧАСТНИКИ!$A$1:$K$716,4,FALSE)</f>
        <v>#N/A</v>
      </c>
      <c r="E59" s="135" t="e">
        <f>VLOOKUP($N59,УЧАСТНИКИ!$A$1:$K$716,8,FALSE)</f>
        <v>#N/A</v>
      </c>
      <c r="F59" s="235" t="e">
        <f>VLOOKUP($N59,УЧАСТНИКИ!$A$1:$K$716,5,FALSE)</f>
        <v>#N/A</v>
      </c>
      <c r="G59" s="235" t="e">
        <f>VLOOKUP($N59,УЧАСТНИКИ!#REF!,7,FALSE)</f>
        <v>#REF!</v>
      </c>
      <c r="H59" s="235" t="e">
        <f>VLOOKUP($N59,УЧАСТНИКИ!$A$1:$K$716,11,FALSE)</f>
        <v>#N/A</v>
      </c>
      <c r="I59" s="180"/>
      <c r="J59" s="137"/>
      <c r="K59" s="137"/>
      <c r="L59" s="137"/>
      <c r="M59" s="300" t="e">
        <f>VLOOKUP($N59,УЧАСТНИКИ!$A$1:$K$716,10,FALSE)</f>
        <v>#N/A</v>
      </c>
      <c r="N59" s="192"/>
    </row>
    <row r="60" spans="1:14" ht="15" customHeight="1" x14ac:dyDescent="0.2">
      <c r="A60" s="132">
        <v>20</v>
      </c>
      <c r="B60" s="292" t="e">
        <f>VLOOKUP($N60,УЧАСТНИКИ!$A$1:$K$716,3,FALSE)</f>
        <v>#N/A</v>
      </c>
      <c r="C60" s="135">
        <f t="shared" si="1"/>
        <v>0</v>
      </c>
      <c r="D60" s="135" t="e">
        <f>VLOOKUP($N60,УЧАСТНИКИ!$A$1:$K$716,4,FALSE)</f>
        <v>#N/A</v>
      </c>
      <c r="E60" s="135" t="e">
        <f>VLOOKUP($N60,УЧАСТНИКИ!$A$1:$K$716,8,FALSE)</f>
        <v>#N/A</v>
      </c>
      <c r="F60" s="235" t="e">
        <f>VLOOKUP($N60,УЧАСТНИКИ!$A$1:$K$716,5,FALSE)</f>
        <v>#N/A</v>
      </c>
      <c r="G60" s="235" t="e">
        <f>VLOOKUP($N60,УЧАСТНИКИ!#REF!,7,FALSE)</f>
        <v>#REF!</v>
      </c>
      <c r="H60" s="235" t="e">
        <f>VLOOKUP($N60,УЧАСТНИКИ!$A$1:$K$716,11,FALSE)</f>
        <v>#N/A</v>
      </c>
      <c r="I60" s="180"/>
      <c r="J60" s="137"/>
      <c r="K60" s="137"/>
      <c r="L60" s="137"/>
      <c r="M60" s="300" t="e">
        <f>VLOOKUP($N60,УЧАСТНИКИ!$A$1:$K$716,10,FALSE)</f>
        <v>#N/A</v>
      </c>
      <c r="N60" s="192"/>
    </row>
    <row r="61" spans="1:14" ht="15" customHeight="1" x14ac:dyDescent="0.2">
      <c r="A61" s="132"/>
      <c r="B61" s="292"/>
      <c r="C61" s="135"/>
      <c r="D61" s="135"/>
      <c r="E61" s="135"/>
      <c r="F61" s="235"/>
      <c r="G61" s="235"/>
      <c r="H61" s="235"/>
      <c r="I61" s="179"/>
      <c r="J61" s="137"/>
      <c r="K61" s="137"/>
      <c r="L61" s="137"/>
      <c r="M61" s="300"/>
      <c r="N61" s="196"/>
    </row>
    <row r="62" spans="1:14" ht="15" customHeight="1" x14ac:dyDescent="0.2">
      <c r="A62" s="132"/>
      <c r="B62" s="292"/>
      <c r="C62" s="135"/>
      <c r="D62" s="135"/>
      <c r="E62" s="135"/>
      <c r="F62" s="235"/>
      <c r="G62" s="235"/>
      <c r="H62" s="235"/>
      <c r="I62" s="179"/>
      <c r="J62" s="137"/>
      <c r="K62" s="137"/>
      <c r="L62" s="137"/>
      <c r="M62" s="300"/>
      <c r="N62" s="196"/>
    </row>
    <row r="63" spans="1:14" ht="15" customHeight="1" x14ac:dyDescent="0.2">
      <c r="A63" s="132"/>
      <c r="B63" s="292"/>
      <c r="C63" s="135"/>
      <c r="D63" s="135"/>
      <c r="E63" s="135"/>
      <c r="F63" s="235"/>
      <c r="G63" s="235"/>
      <c r="H63" s="235"/>
      <c r="I63" s="179"/>
      <c r="J63" s="137"/>
      <c r="K63" s="137"/>
      <c r="L63" s="137"/>
      <c r="M63" s="300"/>
      <c r="N63" s="196"/>
    </row>
    <row r="64" spans="1:14" ht="15" customHeight="1" x14ac:dyDescent="0.2">
      <c r="A64" s="132"/>
      <c r="B64" s="292"/>
      <c r="C64" s="135"/>
      <c r="D64" s="135"/>
      <c r="E64" s="135"/>
      <c r="F64" s="235"/>
      <c r="G64" s="235"/>
      <c r="H64" s="235"/>
      <c r="I64" s="179"/>
      <c r="J64" s="137"/>
      <c r="K64" s="137"/>
      <c r="L64" s="137"/>
      <c r="M64" s="300"/>
      <c r="N64" s="196"/>
    </row>
    <row r="65" spans="1:14" ht="15" customHeight="1" x14ac:dyDescent="0.2">
      <c r="A65" s="132"/>
      <c r="B65" s="292"/>
      <c r="C65" s="135"/>
      <c r="D65" s="135"/>
      <c r="E65" s="135"/>
      <c r="F65" s="235"/>
      <c r="G65" s="235"/>
      <c r="H65" s="235"/>
      <c r="I65" s="179"/>
      <c r="J65" s="137"/>
      <c r="K65" s="137"/>
      <c r="L65" s="137"/>
      <c r="M65" s="300"/>
      <c r="N65" s="196"/>
    </row>
    <row r="66" spans="1:14" ht="15" customHeight="1" x14ac:dyDescent="0.2">
      <c r="A66" s="132"/>
      <c r="B66" s="292"/>
      <c r="C66" s="135"/>
      <c r="D66" s="135"/>
      <c r="E66" s="135"/>
      <c r="F66" s="235"/>
      <c r="G66" s="235"/>
      <c r="H66" s="235"/>
      <c r="I66" s="179"/>
      <c r="J66" s="137"/>
      <c r="K66" s="137"/>
      <c r="L66" s="137"/>
      <c r="M66" s="300"/>
      <c r="N66" s="196"/>
    </row>
    <row r="67" spans="1:14" ht="15" customHeight="1" x14ac:dyDescent="0.2">
      <c r="A67" s="132"/>
      <c r="B67" s="292"/>
      <c r="C67" s="135"/>
      <c r="D67" s="135"/>
      <c r="E67" s="135"/>
      <c r="F67" s="235"/>
      <c r="G67" s="235"/>
      <c r="H67" s="235"/>
      <c r="I67" s="179"/>
      <c r="J67" s="137"/>
      <c r="K67" s="137"/>
      <c r="L67" s="137"/>
      <c r="M67" s="300"/>
      <c r="N67" s="196"/>
    </row>
    <row r="68" spans="1:14" ht="15" customHeight="1" x14ac:dyDescent="0.2">
      <c r="A68" s="132"/>
      <c r="B68" s="292"/>
      <c r="C68" s="135"/>
      <c r="D68" s="135"/>
      <c r="E68" s="135"/>
      <c r="F68" s="235"/>
      <c r="G68" s="235"/>
      <c r="H68" s="235"/>
      <c r="I68" s="179"/>
      <c r="J68" s="137"/>
      <c r="K68" s="137"/>
      <c r="L68" s="137"/>
      <c r="M68" s="300"/>
      <c r="N68" s="196"/>
    </row>
    <row r="69" spans="1:14" ht="15" customHeight="1" x14ac:dyDescent="0.2">
      <c r="A69" s="132"/>
      <c r="B69" s="292"/>
      <c r="C69" s="135"/>
      <c r="D69" s="135"/>
      <c r="E69" s="135"/>
      <c r="F69" s="235"/>
      <c r="G69" s="235"/>
      <c r="H69" s="235"/>
      <c r="I69" s="179"/>
      <c r="J69" s="137"/>
      <c r="K69" s="137"/>
      <c r="L69" s="137"/>
      <c r="M69" s="300"/>
      <c r="N69" s="196"/>
    </row>
    <row r="70" spans="1:14" ht="15" customHeight="1" x14ac:dyDescent="0.2">
      <c r="A70" s="132"/>
      <c r="B70" s="292"/>
      <c r="C70" s="135"/>
      <c r="D70" s="135"/>
      <c r="E70" s="135"/>
      <c r="F70" s="235"/>
      <c r="G70" s="235"/>
      <c r="H70" s="235"/>
      <c r="I70" s="179"/>
      <c r="J70" s="137"/>
      <c r="K70" s="137"/>
      <c r="L70" s="137"/>
      <c r="M70" s="300"/>
      <c r="N70" s="196"/>
    </row>
    <row r="71" spans="1:14" ht="15" customHeight="1" x14ac:dyDescent="0.2">
      <c r="A71" s="132"/>
      <c r="B71" s="292"/>
      <c r="C71" s="135"/>
      <c r="D71" s="135"/>
      <c r="E71" s="135"/>
      <c r="F71" s="235"/>
      <c r="G71" s="235"/>
      <c r="H71" s="235"/>
      <c r="I71" s="179"/>
      <c r="J71" s="137"/>
      <c r="K71" s="137"/>
      <c r="L71" s="137"/>
      <c r="M71" s="300"/>
      <c r="N71" s="196"/>
    </row>
    <row r="72" spans="1:14" ht="15" customHeight="1" x14ac:dyDescent="0.2">
      <c r="A72" s="132"/>
      <c r="B72" s="292"/>
      <c r="C72" s="135"/>
      <c r="D72" s="135"/>
      <c r="E72" s="135"/>
      <c r="F72" s="235"/>
      <c r="G72" s="235"/>
      <c r="H72" s="235"/>
      <c r="I72" s="179"/>
      <c r="J72" s="137"/>
      <c r="K72" s="137"/>
      <c r="L72" s="137"/>
      <c r="M72" s="300"/>
      <c r="N72" s="196"/>
    </row>
    <row r="73" spans="1:14" ht="15" customHeight="1" x14ac:dyDescent="0.2">
      <c r="A73" s="132"/>
      <c r="B73" s="292"/>
      <c r="C73" s="135"/>
      <c r="D73" s="135"/>
      <c r="E73" s="135"/>
      <c r="F73" s="235"/>
      <c r="G73" s="235"/>
      <c r="H73" s="235"/>
      <c r="I73" s="179"/>
      <c r="J73" s="137"/>
      <c r="K73" s="137"/>
      <c r="L73" s="137"/>
      <c r="M73" s="300"/>
      <c r="N73" s="196"/>
    </row>
    <row r="74" spans="1:14" ht="15" customHeight="1" x14ac:dyDescent="0.2">
      <c r="A74" s="132"/>
      <c r="B74" s="292"/>
      <c r="C74" s="135"/>
      <c r="D74" s="135"/>
      <c r="E74" s="135"/>
      <c r="F74" s="235"/>
      <c r="G74" s="235"/>
      <c r="H74" s="235"/>
      <c r="I74" s="179"/>
      <c r="J74" s="137"/>
      <c r="K74" s="137"/>
      <c r="L74" s="137"/>
      <c r="M74" s="300"/>
      <c r="N74" s="196"/>
    </row>
    <row r="75" spans="1:14" ht="15" customHeight="1" x14ac:dyDescent="0.2">
      <c r="A75" s="132"/>
      <c r="B75" s="292"/>
      <c r="C75" s="135"/>
      <c r="D75" s="135"/>
      <c r="E75" s="135"/>
      <c r="F75" s="235"/>
      <c r="G75" s="235"/>
      <c r="H75" s="235"/>
      <c r="I75" s="179"/>
      <c r="J75" s="137"/>
      <c r="K75" s="137"/>
      <c r="L75" s="137"/>
      <c r="M75" s="300"/>
      <c r="N75" s="196"/>
    </row>
    <row r="76" spans="1:14" ht="15" customHeight="1" x14ac:dyDescent="0.2">
      <c r="A76" s="132"/>
      <c r="B76" s="292"/>
      <c r="C76" s="135"/>
      <c r="D76" s="135"/>
      <c r="E76" s="135"/>
      <c r="F76" s="235"/>
      <c r="G76" s="235"/>
      <c r="H76" s="235"/>
      <c r="I76" s="179"/>
      <c r="J76" s="137"/>
      <c r="K76" s="137"/>
      <c r="L76" s="137"/>
      <c r="M76" s="300"/>
      <c r="N76" s="196"/>
    </row>
    <row r="77" spans="1:14" ht="15" customHeight="1" x14ac:dyDescent="0.2">
      <c r="A77" s="132"/>
      <c r="B77" s="292"/>
      <c r="C77" s="135"/>
      <c r="D77" s="135"/>
      <c r="E77" s="135"/>
      <c r="F77" s="235"/>
      <c r="G77" s="235"/>
      <c r="H77" s="235"/>
      <c r="I77" s="179"/>
      <c r="J77" s="137"/>
      <c r="K77" s="137"/>
      <c r="L77" s="137"/>
      <c r="M77" s="300"/>
      <c r="N77" s="196"/>
    </row>
    <row r="78" spans="1:14" ht="15" customHeight="1" x14ac:dyDescent="0.2">
      <c r="A78" s="132"/>
      <c r="B78" s="292"/>
      <c r="C78" s="135"/>
      <c r="D78" s="135"/>
      <c r="E78" s="135"/>
      <c r="F78" s="235"/>
      <c r="G78" s="235"/>
      <c r="H78" s="235"/>
      <c r="I78" s="179"/>
      <c r="J78" s="137"/>
      <c r="K78" s="137"/>
      <c r="L78" s="137"/>
      <c r="M78" s="300"/>
      <c r="N78" s="196"/>
    </row>
    <row r="79" spans="1:14" ht="15" customHeight="1" x14ac:dyDescent="0.2">
      <c r="A79" s="132"/>
      <c r="B79" s="292"/>
      <c r="C79" s="135"/>
      <c r="D79" s="135"/>
      <c r="E79" s="135"/>
      <c r="F79" s="235"/>
      <c r="G79" s="235"/>
      <c r="H79" s="235"/>
      <c r="I79" s="179"/>
      <c r="J79" s="137"/>
      <c r="K79" s="137"/>
      <c r="L79" s="137"/>
      <c r="M79" s="300"/>
      <c r="N79" s="196"/>
    </row>
    <row r="80" spans="1:14" ht="15" customHeight="1" x14ac:dyDescent="0.2">
      <c r="A80" s="132"/>
      <c r="B80" s="292"/>
      <c r="C80" s="135"/>
      <c r="D80" s="135"/>
      <c r="E80" s="135"/>
      <c r="F80" s="235"/>
      <c r="G80" s="235"/>
      <c r="H80" s="235"/>
      <c r="I80" s="179"/>
      <c r="J80" s="137"/>
      <c r="K80" s="137"/>
      <c r="L80" s="137"/>
      <c r="M80" s="300"/>
      <c r="N80" s="196"/>
    </row>
    <row r="81" spans="1:14" ht="15" customHeight="1" x14ac:dyDescent="0.2">
      <c r="A81" s="132"/>
      <c r="B81" s="292"/>
      <c r="C81" s="135"/>
      <c r="D81" s="135"/>
      <c r="E81" s="135"/>
      <c r="F81" s="235"/>
      <c r="G81" s="235"/>
      <c r="H81" s="235"/>
      <c r="I81" s="179"/>
      <c r="J81" s="137"/>
      <c r="K81" s="137"/>
      <c r="L81" s="137"/>
      <c r="M81" s="300"/>
      <c r="N81" s="196"/>
    </row>
    <row r="82" spans="1:14" ht="15" customHeight="1" x14ac:dyDescent="0.2">
      <c r="A82" s="132"/>
      <c r="B82" s="292"/>
      <c r="C82" s="135"/>
      <c r="D82" s="135"/>
      <c r="E82" s="135"/>
      <c r="F82" s="235"/>
      <c r="G82" s="235"/>
      <c r="H82" s="235"/>
      <c r="I82" s="179"/>
      <c r="J82" s="137"/>
      <c r="K82" s="137"/>
      <c r="L82" s="137"/>
      <c r="M82" s="300"/>
      <c r="N82" s="196"/>
    </row>
    <row r="83" spans="1:14" ht="15" customHeight="1" x14ac:dyDescent="0.2">
      <c r="A83" s="132"/>
      <c r="B83" s="292"/>
      <c r="C83" s="135"/>
      <c r="D83" s="135"/>
      <c r="E83" s="135"/>
      <c r="F83" s="235"/>
      <c r="G83" s="235"/>
      <c r="H83" s="235"/>
      <c r="I83" s="179"/>
      <c r="J83" s="137"/>
      <c r="K83" s="137"/>
      <c r="L83" s="137"/>
      <c r="M83" s="300"/>
      <c r="N83" s="196"/>
    </row>
    <row r="84" spans="1:14" ht="15" customHeight="1" x14ac:dyDescent="0.2">
      <c r="A84" s="132"/>
      <c r="B84" s="292"/>
      <c r="C84" s="135"/>
      <c r="D84" s="135"/>
      <c r="E84" s="135"/>
      <c r="F84" s="235"/>
      <c r="G84" s="235"/>
      <c r="H84" s="235"/>
      <c r="I84" s="179"/>
      <c r="J84" s="137"/>
      <c r="K84" s="137"/>
      <c r="L84" s="137"/>
      <c r="M84" s="300"/>
      <c r="N84" s="196"/>
    </row>
    <row r="85" spans="1:14" ht="15" customHeight="1" x14ac:dyDescent="0.2">
      <c r="A85" s="132"/>
      <c r="B85" s="292"/>
      <c r="C85" s="135"/>
      <c r="D85" s="135"/>
      <c r="E85" s="135"/>
      <c r="F85" s="235"/>
      <c r="G85" s="235"/>
      <c r="H85" s="235"/>
      <c r="I85" s="179"/>
      <c r="J85" s="137"/>
      <c r="K85" s="137"/>
      <c r="L85" s="137"/>
      <c r="M85" s="300"/>
      <c r="N85" s="196"/>
    </row>
    <row r="86" spans="1:14" ht="15" customHeight="1" x14ac:dyDescent="0.2">
      <c r="A86" s="132"/>
      <c r="B86" s="292"/>
      <c r="C86" s="135"/>
      <c r="D86" s="135"/>
      <c r="E86" s="135"/>
      <c r="F86" s="235"/>
      <c r="G86" s="235"/>
      <c r="H86" s="235"/>
      <c r="I86" s="179"/>
      <c r="J86" s="137"/>
      <c r="K86" s="137"/>
      <c r="L86" s="137"/>
      <c r="M86" s="300"/>
      <c r="N86" s="196"/>
    </row>
    <row r="87" spans="1:14" ht="15" customHeight="1" x14ac:dyDescent="0.2">
      <c r="A87" s="132"/>
      <c r="B87" s="292"/>
      <c r="C87" s="135"/>
      <c r="D87" s="135"/>
      <c r="E87" s="135"/>
      <c r="F87" s="235"/>
      <c r="G87" s="235"/>
      <c r="H87" s="235"/>
      <c r="I87" s="179"/>
      <c r="J87" s="137"/>
      <c r="K87" s="137"/>
      <c r="L87" s="137"/>
      <c r="M87" s="300"/>
      <c r="N87" s="196"/>
    </row>
    <row r="88" spans="1:14" ht="15" customHeight="1" x14ac:dyDescent="0.2">
      <c r="A88" s="132"/>
      <c r="B88" s="292"/>
      <c r="C88" s="135"/>
      <c r="D88" s="135"/>
      <c r="E88" s="135"/>
      <c r="F88" s="235"/>
      <c r="G88" s="235"/>
      <c r="H88" s="235"/>
      <c r="I88" s="179"/>
      <c r="J88" s="137"/>
      <c r="K88" s="137"/>
      <c r="L88" s="137"/>
      <c r="M88" s="300"/>
      <c r="N88" s="196"/>
    </row>
    <row r="89" spans="1:14" ht="15" customHeight="1" x14ac:dyDescent="0.2">
      <c r="A89" s="132"/>
      <c r="B89" s="292"/>
      <c r="C89" s="135"/>
      <c r="D89" s="135"/>
      <c r="E89" s="135"/>
      <c r="F89" s="235"/>
      <c r="G89" s="235"/>
      <c r="H89" s="235"/>
      <c r="I89" s="179"/>
      <c r="J89" s="137"/>
      <c r="K89" s="137"/>
      <c r="L89" s="137"/>
      <c r="M89" s="300"/>
      <c r="N89" s="196"/>
    </row>
    <row r="90" spans="1:14" ht="15" customHeight="1" x14ac:dyDescent="0.2">
      <c r="A90" s="132"/>
      <c r="B90" s="292"/>
      <c r="C90" s="135"/>
      <c r="D90" s="135"/>
      <c r="E90" s="135"/>
      <c r="F90" s="235"/>
      <c r="G90" s="235"/>
      <c r="H90" s="235"/>
      <c r="I90" s="179"/>
      <c r="J90" s="137"/>
      <c r="K90" s="137"/>
      <c r="L90" s="137"/>
      <c r="M90" s="300"/>
      <c r="N90" s="196"/>
    </row>
    <row r="91" spans="1:14" ht="15" customHeight="1" x14ac:dyDescent="0.2">
      <c r="A91" s="132"/>
      <c r="B91" s="292"/>
      <c r="C91" s="135"/>
      <c r="D91" s="135"/>
      <c r="E91" s="135"/>
      <c r="F91" s="235"/>
      <c r="G91" s="235"/>
      <c r="H91" s="235"/>
      <c r="I91" s="179"/>
      <c r="J91" s="137"/>
      <c r="K91" s="137"/>
      <c r="L91" s="137"/>
      <c r="M91" s="300"/>
      <c r="N91" s="196"/>
    </row>
    <row r="92" spans="1:14" ht="15" customHeight="1" x14ac:dyDescent="0.2">
      <c r="A92" s="132"/>
      <c r="B92" s="292"/>
      <c r="C92" s="135"/>
      <c r="D92" s="135"/>
      <c r="E92" s="135"/>
      <c r="F92" s="235"/>
      <c r="G92" s="235"/>
      <c r="H92" s="235"/>
      <c r="I92" s="179"/>
      <c r="J92" s="137"/>
      <c r="K92" s="137"/>
      <c r="L92" s="137"/>
      <c r="M92" s="300"/>
      <c r="N92" s="196"/>
    </row>
    <row r="93" spans="1:14" ht="15" customHeight="1" x14ac:dyDescent="0.2">
      <c r="A93" s="132"/>
      <c r="B93" s="292"/>
      <c r="C93" s="135"/>
      <c r="D93" s="135"/>
      <c r="E93" s="135"/>
      <c r="F93" s="235"/>
      <c r="G93" s="235"/>
      <c r="H93" s="235"/>
      <c r="I93" s="179"/>
      <c r="J93" s="137"/>
      <c r="K93" s="137"/>
      <c r="L93" s="137"/>
      <c r="M93" s="300"/>
      <c r="N93" s="196"/>
    </row>
    <row r="94" spans="1:14" ht="15" customHeight="1" x14ac:dyDescent="0.2">
      <c r="A94" s="132"/>
      <c r="B94" s="292"/>
      <c r="C94" s="135"/>
      <c r="D94" s="135"/>
      <c r="E94" s="135"/>
      <c r="F94" s="235"/>
      <c r="G94" s="235"/>
      <c r="H94" s="235"/>
      <c r="I94" s="179"/>
      <c r="J94" s="137"/>
      <c r="K94" s="137"/>
      <c r="L94" s="137"/>
      <c r="M94" s="300"/>
      <c r="N94" s="196"/>
    </row>
    <row r="95" spans="1:14" ht="15" customHeight="1" x14ac:dyDescent="0.2">
      <c r="A95" s="132"/>
      <c r="B95" s="292"/>
      <c r="C95" s="135"/>
      <c r="D95" s="135"/>
      <c r="E95" s="135"/>
      <c r="F95" s="235"/>
      <c r="G95" s="235"/>
      <c r="H95" s="235"/>
      <c r="I95" s="179"/>
      <c r="J95" s="137"/>
      <c r="K95" s="137"/>
      <c r="L95" s="137"/>
      <c r="M95" s="300"/>
      <c r="N95" s="196"/>
    </row>
    <row r="96" spans="1:14" ht="15" customHeight="1" x14ac:dyDescent="0.2">
      <c r="A96" s="132"/>
      <c r="B96" s="292"/>
      <c r="C96" s="135"/>
      <c r="D96" s="135"/>
      <c r="E96" s="135"/>
      <c r="F96" s="235"/>
      <c r="G96" s="235"/>
      <c r="H96" s="235"/>
      <c r="I96" s="179"/>
      <c r="J96" s="137"/>
      <c r="K96" s="137"/>
      <c r="L96" s="137"/>
      <c r="M96" s="300"/>
      <c r="N96" s="196"/>
    </row>
    <row r="97" spans="1:14" ht="15" customHeight="1" x14ac:dyDescent="0.2">
      <c r="A97" s="132"/>
      <c r="B97" s="292"/>
      <c r="C97" s="135"/>
      <c r="D97" s="135"/>
      <c r="E97" s="135"/>
      <c r="F97" s="235"/>
      <c r="G97" s="235"/>
      <c r="H97" s="235"/>
      <c r="I97" s="179"/>
      <c r="J97" s="137"/>
      <c r="K97" s="137"/>
      <c r="L97" s="137"/>
      <c r="M97" s="300"/>
      <c r="N97" s="196"/>
    </row>
    <row r="98" spans="1:14" ht="15" customHeight="1" x14ac:dyDescent="0.2">
      <c r="A98" s="132"/>
      <c r="B98" s="292"/>
      <c r="C98" s="135"/>
      <c r="D98" s="135"/>
      <c r="E98" s="135"/>
      <c r="F98" s="235"/>
      <c r="G98" s="235"/>
      <c r="H98" s="235"/>
      <c r="I98" s="179"/>
      <c r="J98" s="137"/>
      <c r="K98" s="137"/>
      <c r="L98" s="137"/>
      <c r="M98" s="300"/>
      <c r="N98" s="196"/>
    </row>
    <row r="99" spans="1:14" ht="15" customHeight="1" x14ac:dyDescent="0.2">
      <c r="A99" s="132"/>
      <c r="B99" s="292"/>
      <c r="C99" s="135"/>
      <c r="D99" s="135"/>
      <c r="E99" s="135"/>
      <c r="F99" s="235"/>
      <c r="G99" s="235"/>
      <c r="H99" s="235"/>
      <c r="I99" s="179"/>
      <c r="J99" s="137"/>
      <c r="K99" s="137"/>
      <c r="L99" s="137"/>
      <c r="M99" s="300"/>
      <c r="N99" s="196"/>
    </row>
    <row r="100" spans="1:14" ht="15" customHeight="1" x14ac:dyDescent="0.2">
      <c r="A100" s="132"/>
      <c r="B100" s="292"/>
      <c r="C100" s="135"/>
      <c r="D100" s="135"/>
      <c r="E100" s="135"/>
      <c r="F100" s="235"/>
      <c r="G100" s="235"/>
      <c r="H100" s="235"/>
      <c r="I100" s="179"/>
      <c r="J100" s="137"/>
      <c r="K100" s="137"/>
      <c r="L100" s="137"/>
      <c r="M100" s="300"/>
      <c r="N100" s="196"/>
    </row>
    <row r="101" spans="1:14" ht="15" customHeight="1" x14ac:dyDescent="0.2">
      <c r="A101" s="132"/>
      <c r="B101" s="292"/>
      <c r="C101" s="135"/>
      <c r="D101" s="135"/>
      <c r="E101" s="135"/>
      <c r="F101" s="235"/>
      <c r="G101" s="235"/>
      <c r="H101" s="235"/>
      <c r="I101" s="179"/>
      <c r="J101" s="137"/>
      <c r="K101" s="137"/>
      <c r="L101" s="137"/>
      <c r="M101" s="300"/>
      <c r="N101" s="196"/>
    </row>
    <row r="102" spans="1:14" ht="15" customHeight="1" x14ac:dyDescent="0.2">
      <c r="A102" s="132"/>
      <c r="B102" s="292"/>
      <c r="C102" s="135"/>
      <c r="D102" s="135"/>
      <c r="E102" s="135"/>
      <c r="F102" s="235"/>
      <c r="G102" s="235"/>
      <c r="H102" s="235"/>
      <c r="I102" s="179"/>
      <c r="J102" s="137"/>
      <c r="K102" s="137"/>
      <c r="L102" s="137"/>
      <c r="M102" s="300"/>
      <c r="N102" s="196"/>
    </row>
    <row r="103" spans="1:14" ht="15" customHeight="1" x14ac:dyDescent="0.2">
      <c r="A103" s="132"/>
      <c r="B103" s="292"/>
      <c r="C103" s="135"/>
      <c r="D103" s="135"/>
      <c r="E103" s="135"/>
      <c r="F103" s="235"/>
      <c r="G103" s="235"/>
      <c r="H103" s="235"/>
      <c r="I103" s="179"/>
      <c r="J103" s="137"/>
      <c r="K103" s="137"/>
      <c r="L103" s="137"/>
      <c r="M103" s="300"/>
      <c r="N103" s="196"/>
    </row>
    <row r="104" spans="1:14" ht="15" customHeight="1" x14ac:dyDescent="0.2">
      <c r="A104" s="132"/>
      <c r="B104" s="292"/>
      <c r="C104" s="135"/>
      <c r="D104" s="135"/>
      <c r="E104" s="135"/>
      <c r="F104" s="235"/>
      <c r="G104" s="235"/>
      <c r="H104" s="235"/>
      <c r="I104" s="179"/>
      <c r="J104" s="137"/>
      <c r="K104" s="137"/>
      <c r="L104" s="137"/>
      <c r="M104" s="300"/>
      <c r="N104" s="196"/>
    </row>
    <row r="105" spans="1:14" ht="15" customHeight="1" x14ac:dyDescent="0.2">
      <c r="A105" s="132"/>
      <c r="B105" s="292"/>
      <c r="C105" s="135"/>
      <c r="D105" s="135"/>
      <c r="E105" s="135"/>
      <c r="F105" s="235"/>
      <c r="G105" s="235"/>
      <c r="H105" s="235"/>
      <c r="I105" s="179"/>
      <c r="J105" s="137"/>
      <c r="K105" s="137"/>
      <c r="L105" s="137"/>
      <c r="M105" s="300"/>
      <c r="N105" s="196"/>
    </row>
    <row r="106" spans="1:14" ht="15" customHeight="1" x14ac:dyDescent="0.2">
      <c r="A106" s="132"/>
      <c r="B106" s="292"/>
      <c r="C106" s="135"/>
      <c r="D106" s="135"/>
      <c r="E106" s="135"/>
      <c r="F106" s="235"/>
      <c r="G106" s="235"/>
      <c r="H106" s="235"/>
      <c r="I106" s="179"/>
      <c r="J106" s="137"/>
      <c r="K106" s="137"/>
      <c r="L106" s="137"/>
      <c r="M106" s="300"/>
      <c r="N106" s="196"/>
    </row>
    <row r="107" spans="1:14" ht="15" customHeight="1" x14ac:dyDescent="0.2">
      <c r="A107" s="132"/>
      <c r="B107" s="292"/>
      <c r="C107" s="135"/>
      <c r="D107" s="135"/>
      <c r="E107" s="135"/>
      <c r="F107" s="235"/>
      <c r="G107" s="235"/>
      <c r="H107" s="235"/>
      <c r="I107" s="179"/>
      <c r="J107" s="137"/>
      <c r="K107" s="137"/>
      <c r="L107" s="137"/>
      <c r="M107" s="300"/>
      <c r="N107" s="196"/>
    </row>
    <row r="108" spans="1:14" ht="15" customHeight="1" x14ac:dyDescent="0.2">
      <c r="A108" s="132"/>
      <c r="B108" s="292"/>
      <c r="C108" s="135"/>
      <c r="D108" s="135"/>
      <c r="E108" s="135"/>
      <c r="F108" s="235"/>
      <c r="G108" s="235"/>
      <c r="H108" s="235"/>
      <c r="I108" s="179"/>
      <c r="J108" s="137"/>
      <c r="K108" s="137"/>
      <c r="L108" s="137"/>
      <c r="M108" s="300"/>
      <c r="N108" s="196"/>
    </row>
    <row r="109" spans="1:14" ht="15" customHeight="1" x14ac:dyDescent="0.2">
      <c r="A109" s="132"/>
      <c r="B109" s="292"/>
      <c r="C109" s="135"/>
      <c r="D109" s="135"/>
      <c r="E109" s="135"/>
      <c r="F109" s="235"/>
      <c r="G109" s="235"/>
      <c r="H109" s="235"/>
      <c r="I109" s="179"/>
      <c r="J109" s="137"/>
      <c r="K109" s="137"/>
      <c r="L109" s="137"/>
      <c r="M109" s="300"/>
      <c r="N109" s="196"/>
    </row>
    <row r="110" spans="1:14" ht="15" customHeight="1" x14ac:dyDescent="0.2">
      <c r="A110" s="132"/>
      <c r="B110" s="292"/>
      <c r="C110" s="135"/>
      <c r="D110" s="135"/>
      <c r="E110" s="135"/>
      <c r="F110" s="235"/>
      <c r="G110" s="235"/>
      <c r="H110" s="235"/>
      <c r="I110" s="179"/>
      <c r="J110" s="137"/>
      <c r="K110" s="137"/>
      <c r="L110" s="137"/>
      <c r="M110" s="300"/>
      <c r="N110" s="196"/>
    </row>
    <row r="111" spans="1:14" ht="15" customHeight="1" x14ac:dyDescent="0.2">
      <c r="A111" s="132"/>
      <c r="B111" s="292"/>
      <c r="C111" s="135"/>
      <c r="D111" s="135"/>
      <c r="E111" s="135"/>
      <c r="F111" s="235"/>
      <c r="G111" s="235"/>
      <c r="H111" s="235"/>
      <c r="I111" s="179"/>
      <c r="J111" s="137"/>
      <c r="K111" s="137"/>
      <c r="L111" s="137"/>
      <c r="M111" s="300"/>
      <c r="N111" s="196"/>
    </row>
    <row r="112" spans="1:14" ht="15" customHeight="1" x14ac:dyDescent="0.2">
      <c r="A112" s="132"/>
      <c r="B112" s="292"/>
      <c r="C112" s="135"/>
      <c r="D112" s="135"/>
      <c r="E112" s="135"/>
      <c r="F112" s="235"/>
      <c r="G112" s="235"/>
      <c r="H112" s="235"/>
      <c r="I112" s="179"/>
      <c r="J112" s="137"/>
      <c r="K112" s="137"/>
      <c r="L112" s="137"/>
      <c r="M112" s="300"/>
      <c r="N112" s="196"/>
    </row>
    <row r="113" spans="1:14" ht="15" customHeight="1" x14ac:dyDescent="0.2">
      <c r="A113" s="132"/>
      <c r="B113" s="292"/>
      <c r="C113" s="135"/>
      <c r="D113" s="135"/>
      <c r="E113" s="135"/>
      <c r="F113" s="235"/>
      <c r="G113" s="235"/>
      <c r="H113" s="235"/>
      <c r="I113" s="179"/>
      <c r="J113" s="137"/>
      <c r="K113" s="137"/>
      <c r="L113" s="137"/>
      <c r="M113" s="300"/>
      <c r="N113" s="196"/>
    </row>
    <row r="114" spans="1:14" ht="15" customHeight="1" x14ac:dyDescent="0.2">
      <c r="A114" s="132"/>
      <c r="B114" s="292"/>
      <c r="C114" s="135"/>
      <c r="D114" s="135"/>
      <c r="E114" s="135"/>
      <c r="F114" s="235"/>
      <c r="G114" s="235"/>
      <c r="H114" s="235"/>
      <c r="I114" s="179"/>
      <c r="J114" s="137"/>
      <c r="K114" s="137"/>
      <c r="L114" s="137"/>
      <c r="M114" s="300"/>
      <c r="N114" s="196"/>
    </row>
    <row r="115" spans="1:14" ht="15" customHeight="1" x14ac:dyDescent="0.2">
      <c r="A115" s="132"/>
      <c r="B115" s="292"/>
      <c r="C115" s="135"/>
      <c r="D115" s="135"/>
      <c r="E115" s="135"/>
      <c r="F115" s="235"/>
      <c r="G115" s="235"/>
      <c r="H115" s="235"/>
      <c r="I115" s="179"/>
      <c r="J115" s="137"/>
      <c r="K115" s="137"/>
      <c r="L115" s="137"/>
      <c r="M115" s="300"/>
      <c r="N115" s="196"/>
    </row>
    <row r="116" spans="1:14" ht="15" customHeight="1" x14ac:dyDescent="0.2">
      <c r="A116" s="132"/>
      <c r="B116" s="292"/>
      <c r="C116" s="135"/>
      <c r="D116" s="135"/>
      <c r="E116" s="135"/>
      <c r="F116" s="235"/>
      <c r="G116" s="235"/>
      <c r="H116" s="235"/>
      <c r="I116" s="179"/>
      <c r="J116" s="137"/>
      <c r="K116" s="137"/>
      <c r="L116" s="137"/>
      <c r="M116" s="300"/>
      <c r="N116" s="196"/>
    </row>
    <row r="117" spans="1:14" ht="15" customHeight="1" x14ac:dyDescent="0.2">
      <c r="A117" s="132"/>
      <c r="B117" s="292"/>
      <c r="C117" s="135"/>
      <c r="D117" s="135"/>
      <c r="E117" s="135"/>
      <c r="F117" s="235"/>
      <c r="G117" s="235"/>
      <c r="H117" s="235"/>
      <c r="I117" s="179"/>
      <c r="J117" s="137"/>
      <c r="K117" s="137"/>
      <c r="L117" s="137"/>
      <c r="M117" s="300"/>
      <c r="N117" s="196"/>
    </row>
    <row r="118" spans="1:14" ht="15" customHeight="1" x14ac:dyDescent="0.2">
      <c r="A118" s="132"/>
      <c r="B118" s="292"/>
      <c r="C118" s="135"/>
      <c r="D118" s="135"/>
      <c r="E118" s="135"/>
      <c r="F118" s="235"/>
      <c r="G118" s="235"/>
      <c r="H118" s="235"/>
      <c r="I118" s="179"/>
      <c r="J118" s="137"/>
      <c r="K118" s="137"/>
      <c r="L118" s="137"/>
      <c r="M118" s="300"/>
      <c r="N118" s="196"/>
    </row>
    <row r="119" spans="1:14" ht="15" customHeight="1" x14ac:dyDescent="0.2">
      <c r="A119" s="132"/>
      <c r="B119" s="292"/>
      <c r="C119" s="135"/>
      <c r="D119" s="135"/>
      <c r="E119" s="135"/>
      <c r="F119" s="235"/>
      <c r="G119" s="235"/>
      <c r="H119" s="235"/>
      <c r="I119" s="179"/>
      <c r="J119" s="137"/>
      <c r="K119" s="137"/>
      <c r="L119" s="137"/>
      <c r="M119" s="300"/>
      <c r="N119" s="196"/>
    </row>
    <row r="120" spans="1:14" ht="15" customHeight="1" x14ac:dyDescent="0.2">
      <c r="A120" s="132"/>
      <c r="B120" s="292"/>
      <c r="C120" s="135"/>
      <c r="D120" s="135"/>
      <c r="E120" s="135"/>
      <c r="F120" s="235"/>
      <c r="G120" s="235"/>
      <c r="H120" s="235"/>
      <c r="I120" s="179"/>
      <c r="J120" s="137"/>
      <c r="K120" s="137"/>
      <c r="L120" s="137"/>
      <c r="M120" s="300"/>
      <c r="N120" s="196"/>
    </row>
    <row r="121" spans="1:14" ht="15" customHeight="1" x14ac:dyDescent="0.2">
      <c r="A121" s="132"/>
      <c r="B121" s="292"/>
      <c r="C121" s="135"/>
      <c r="D121" s="135"/>
      <c r="E121" s="135"/>
      <c r="F121" s="235"/>
      <c r="G121" s="235"/>
      <c r="H121" s="235"/>
      <c r="I121" s="179"/>
      <c r="J121" s="137"/>
      <c r="K121" s="137"/>
      <c r="L121" s="137"/>
      <c r="M121" s="300"/>
      <c r="N121" s="196"/>
    </row>
    <row r="122" spans="1:14" ht="15" customHeight="1" x14ac:dyDescent="0.2">
      <c r="A122" s="132"/>
      <c r="B122" s="292"/>
      <c r="C122" s="135"/>
      <c r="D122" s="135"/>
      <c r="E122" s="135"/>
      <c r="F122" s="235"/>
      <c r="G122" s="235"/>
      <c r="H122" s="235"/>
      <c r="I122" s="179"/>
      <c r="J122" s="137"/>
      <c r="K122" s="137"/>
      <c r="L122" s="137"/>
      <c r="M122" s="300"/>
      <c r="N122" s="196"/>
    </row>
    <row r="123" spans="1:14" ht="15" customHeight="1" x14ac:dyDescent="0.2">
      <c r="A123" s="132"/>
      <c r="B123" s="292"/>
      <c r="C123" s="135"/>
      <c r="D123" s="135"/>
      <c r="E123" s="135"/>
      <c r="F123" s="235"/>
      <c r="G123" s="235"/>
      <c r="H123" s="235"/>
      <c r="I123" s="179"/>
      <c r="J123" s="137"/>
      <c r="K123" s="137"/>
      <c r="L123" s="137"/>
      <c r="M123" s="300"/>
      <c r="N123" s="196"/>
    </row>
    <row r="124" spans="1:14" ht="15" customHeight="1" x14ac:dyDescent="0.2">
      <c r="A124" s="132"/>
      <c r="B124" s="292"/>
      <c r="C124" s="135"/>
      <c r="D124" s="135"/>
      <c r="E124" s="135"/>
      <c r="F124" s="235"/>
      <c r="G124" s="235"/>
      <c r="H124" s="235"/>
      <c r="I124" s="179"/>
      <c r="J124" s="137"/>
      <c r="K124" s="137"/>
      <c r="L124" s="137"/>
      <c r="M124" s="300"/>
      <c r="N124" s="196"/>
    </row>
    <row r="125" spans="1:14" ht="15" customHeight="1" x14ac:dyDescent="0.2">
      <c r="A125" s="132"/>
      <c r="B125" s="292"/>
      <c r="C125" s="135"/>
      <c r="D125" s="135"/>
      <c r="E125" s="135"/>
      <c r="F125" s="235"/>
      <c r="G125" s="235"/>
      <c r="H125" s="235"/>
      <c r="I125" s="179"/>
      <c r="J125" s="137"/>
      <c r="K125" s="137"/>
      <c r="L125" s="137"/>
      <c r="M125" s="300"/>
      <c r="N125" s="196"/>
    </row>
    <row r="126" spans="1:14" ht="15" customHeight="1" x14ac:dyDescent="0.2">
      <c r="A126" s="132"/>
      <c r="B126" s="292"/>
      <c r="C126" s="135"/>
      <c r="D126" s="135"/>
      <c r="E126" s="135"/>
      <c r="F126" s="235"/>
      <c r="G126" s="235"/>
      <c r="H126" s="235"/>
      <c r="I126" s="179"/>
      <c r="J126" s="137"/>
      <c r="K126" s="137"/>
      <c r="L126" s="137"/>
      <c r="M126" s="300"/>
      <c r="N126" s="196"/>
    </row>
    <row r="127" spans="1:14" ht="15" customHeight="1" x14ac:dyDescent="0.2">
      <c r="A127" s="132"/>
      <c r="B127" s="292"/>
      <c r="C127" s="135"/>
      <c r="D127" s="135"/>
      <c r="E127" s="135"/>
      <c r="F127" s="235"/>
      <c r="G127" s="235"/>
      <c r="H127" s="235"/>
      <c r="I127" s="179"/>
      <c r="J127" s="137"/>
      <c r="K127" s="137"/>
      <c r="L127" s="137"/>
      <c r="M127" s="300"/>
      <c r="N127" s="196"/>
    </row>
    <row r="128" spans="1:14" ht="15" customHeight="1" x14ac:dyDescent="0.2">
      <c r="A128" s="132"/>
      <c r="B128" s="292"/>
      <c r="C128" s="135"/>
      <c r="D128" s="135"/>
      <c r="E128" s="135"/>
      <c r="F128" s="235"/>
      <c r="G128" s="235"/>
      <c r="H128" s="235"/>
      <c r="I128" s="179"/>
      <c r="J128" s="137"/>
      <c r="K128" s="137"/>
      <c r="L128" s="137"/>
      <c r="M128" s="300"/>
      <c r="N128" s="196"/>
    </row>
    <row r="129" spans="1:14" ht="15" customHeight="1" x14ac:dyDescent="0.2">
      <c r="A129" s="132"/>
      <c r="B129" s="292"/>
      <c r="C129" s="135"/>
      <c r="D129" s="135"/>
      <c r="E129" s="135"/>
      <c r="F129" s="235"/>
      <c r="G129" s="235"/>
      <c r="H129" s="235"/>
      <c r="I129" s="179"/>
      <c r="J129" s="137"/>
      <c r="K129" s="137"/>
      <c r="L129" s="137"/>
      <c r="M129" s="300"/>
      <c r="N129" s="196"/>
    </row>
    <row r="130" spans="1:14" ht="15" customHeight="1" x14ac:dyDescent="0.2">
      <c r="A130" s="132"/>
      <c r="B130" s="292"/>
      <c r="C130" s="135"/>
      <c r="D130" s="135"/>
      <c r="E130" s="135"/>
      <c r="F130" s="235"/>
      <c r="G130" s="235"/>
      <c r="H130" s="235"/>
      <c r="I130" s="179"/>
      <c r="J130" s="137"/>
      <c r="K130" s="137"/>
      <c r="L130" s="137"/>
      <c r="M130" s="300"/>
      <c r="N130" s="196"/>
    </row>
    <row r="131" spans="1:14" ht="15" customHeight="1" x14ac:dyDescent="0.2">
      <c r="A131" s="132"/>
      <c r="B131" s="292"/>
      <c r="C131" s="135"/>
      <c r="D131" s="135"/>
      <c r="E131" s="135"/>
      <c r="F131" s="235"/>
      <c r="G131" s="235"/>
      <c r="H131" s="235"/>
      <c r="I131" s="179"/>
      <c r="J131" s="137"/>
      <c r="K131" s="137"/>
      <c r="L131" s="137"/>
      <c r="M131" s="300"/>
      <c r="N131" s="196"/>
    </row>
    <row r="132" spans="1:14" ht="15" customHeight="1" x14ac:dyDescent="0.2">
      <c r="A132" s="132"/>
      <c r="B132" s="292"/>
      <c r="C132" s="135"/>
      <c r="D132" s="135"/>
      <c r="E132" s="135"/>
      <c r="F132" s="235"/>
      <c r="G132" s="235"/>
      <c r="H132" s="235"/>
      <c r="I132" s="179"/>
      <c r="J132" s="137"/>
      <c r="K132" s="137"/>
      <c r="L132" s="137"/>
      <c r="M132" s="300"/>
      <c r="N132" s="196"/>
    </row>
    <row r="133" spans="1:14" ht="15" customHeight="1" x14ac:dyDescent="0.2">
      <c r="A133" s="132"/>
      <c r="B133" s="292"/>
      <c r="C133" s="135"/>
      <c r="D133" s="135"/>
      <c r="E133" s="135"/>
      <c r="F133" s="235"/>
      <c r="G133" s="235"/>
      <c r="H133" s="235"/>
      <c r="I133" s="179"/>
      <c r="J133" s="137"/>
      <c r="K133" s="137"/>
      <c r="L133" s="137"/>
      <c r="M133" s="300"/>
      <c r="N133" s="196"/>
    </row>
    <row r="134" spans="1:14" ht="15" customHeight="1" x14ac:dyDescent="0.2">
      <c r="A134" s="132"/>
      <c r="B134" s="292"/>
      <c r="C134" s="135"/>
      <c r="D134" s="135"/>
      <c r="E134" s="135"/>
      <c r="F134" s="235"/>
      <c r="G134" s="235"/>
      <c r="H134" s="235"/>
      <c r="I134" s="179"/>
      <c r="J134" s="137"/>
      <c r="K134" s="137"/>
      <c r="L134" s="137"/>
      <c r="M134" s="300"/>
      <c r="N134" s="196"/>
    </row>
    <row r="135" spans="1:14" ht="15" customHeight="1" x14ac:dyDescent="0.2">
      <c r="A135" s="132"/>
      <c r="B135" s="292"/>
      <c r="C135" s="135"/>
      <c r="D135" s="135"/>
      <c r="E135" s="135"/>
      <c r="F135" s="235"/>
      <c r="G135" s="235"/>
      <c r="H135" s="235"/>
      <c r="I135" s="179"/>
      <c r="J135" s="137"/>
      <c r="K135" s="137"/>
      <c r="L135" s="137"/>
      <c r="M135" s="300"/>
      <c r="N135" s="196"/>
    </row>
    <row r="136" spans="1:14" ht="15" customHeight="1" x14ac:dyDescent="0.2">
      <c r="A136" s="132"/>
      <c r="B136" s="292"/>
      <c r="C136" s="135"/>
      <c r="D136" s="135"/>
      <c r="E136" s="135"/>
      <c r="F136" s="235"/>
      <c r="G136" s="235"/>
      <c r="H136" s="235"/>
      <c r="I136" s="179"/>
      <c r="J136" s="137"/>
      <c r="K136" s="137"/>
      <c r="L136" s="137"/>
      <c r="M136" s="300"/>
      <c r="N136" s="196"/>
    </row>
    <row r="137" spans="1:14" ht="15" customHeight="1" x14ac:dyDescent="0.2">
      <c r="A137" s="132"/>
      <c r="B137" s="292"/>
      <c r="C137" s="135"/>
      <c r="D137" s="135"/>
      <c r="E137" s="135"/>
      <c r="F137" s="235"/>
      <c r="G137" s="235"/>
      <c r="H137" s="235"/>
      <c r="I137" s="179"/>
      <c r="J137" s="137"/>
      <c r="K137" s="137"/>
      <c r="L137" s="137"/>
      <c r="M137" s="300"/>
      <c r="N137" s="196"/>
    </row>
    <row r="138" spans="1:14" ht="15" customHeight="1" x14ac:dyDescent="0.2">
      <c r="A138" s="132"/>
      <c r="B138" s="292"/>
      <c r="C138" s="135"/>
      <c r="D138" s="135"/>
      <c r="E138" s="135"/>
      <c r="F138" s="235"/>
      <c r="G138" s="235"/>
      <c r="H138" s="235"/>
      <c r="I138" s="179"/>
      <c r="J138" s="137"/>
      <c r="K138" s="137"/>
      <c r="L138" s="137"/>
      <c r="M138" s="300"/>
      <c r="N138" s="196"/>
    </row>
    <row r="139" spans="1:14" ht="15" customHeight="1" x14ac:dyDescent="0.2">
      <c r="A139" s="132"/>
      <c r="B139" s="292"/>
      <c r="C139" s="135"/>
      <c r="D139" s="135"/>
      <c r="E139" s="135"/>
      <c r="F139" s="235"/>
      <c r="G139" s="235"/>
      <c r="H139" s="235"/>
      <c r="I139" s="179"/>
      <c r="J139" s="137"/>
      <c r="K139" s="137"/>
      <c r="L139" s="137"/>
      <c r="M139" s="300"/>
      <c r="N139" s="196"/>
    </row>
    <row r="140" spans="1:14" ht="15" customHeight="1" x14ac:dyDescent="0.2">
      <c r="A140" s="132"/>
      <c r="B140" s="292"/>
      <c r="C140" s="135"/>
      <c r="D140" s="135"/>
      <c r="E140" s="135"/>
      <c r="F140" s="235"/>
      <c r="G140" s="235"/>
      <c r="H140" s="235"/>
      <c r="I140" s="179"/>
      <c r="J140" s="137"/>
      <c r="K140" s="137"/>
      <c r="L140" s="137"/>
      <c r="M140" s="300"/>
      <c r="N140" s="196"/>
    </row>
    <row r="141" spans="1:14" ht="15" customHeight="1" x14ac:dyDescent="0.2">
      <c r="A141" s="132"/>
      <c r="B141" s="292"/>
      <c r="C141" s="135"/>
      <c r="D141" s="135"/>
      <c r="E141" s="135"/>
      <c r="F141" s="235"/>
      <c r="G141" s="235"/>
      <c r="H141" s="235"/>
      <c r="I141" s="179"/>
      <c r="J141" s="137"/>
      <c r="K141" s="137"/>
      <c r="L141" s="137"/>
      <c r="M141" s="300"/>
      <c r="N141" s="196"/>
    </row>
    <row r="142" spans="1:14" ht="15" customHeight="1" x14ac:dyDescent="0.2">
      <c r="A142" s="132"/>
      <c r="B142" s="292"/>
      <c r="C142" s="135"/>
      <c r="D142" s="135"/>
      <c r="E142" s="135"/>
      <c r="F142" s="235"/>
      <c r="G142" s="235"/>
      <c r="H142" s="235"/>
      <c r="I142" s="179"/>
      <c r="J142" s="137"/>
      <c r="K142" s="137"/>
      <c r="L142" s="137"/>
      <c r="M142" s="300"/>
      <c r="N142" s="196"/>
    </row>
    <row r="143" spans="1:14" ht="15" customHeight="1" x14ac:dyDescent="0.2">
      <c r="A143" s="132"/>
      <c r="B143" s="292"/>
      <c r="C143" s="135"/>
      <c r="D143" s="135"/>
      <c r="E143" s="135"/>
      <c r="F143" s="235"/>
      <c r="G143" s="235"/>
      <c r="H143" s="235"/>
      <c r="I143" s="179"/>
      <c r="J143" s="137"/>
      <c r="K143" s="137"/>
      <c r="L143" s="137"/>
      <c r="M143" s="300"/>
      <c r="N143" s="196"/>
    </row>
    <row r="144" spans="1:14" ht="15" customHeight="1" x14ac:dyDescent="0.2">
      <c r="A144" s="132"/>
      <c r="B144" s="292"/>
      <c r="C144" s="135"/>
      <c r="D144" s="135"/>
      <c r="E144" s="135"/>
      <c r="F144" s="235"/>
      <c r="G144" s="235"/>
      <c r="H144" s="235"/>
      <c r="I144" s="179"/>
      <c r="J144" s="137"/>
      <c r="K144" s="137"/>
      <c r="L144" s="137"/>
      <c r="M144" s="300"/>
      <c r="N144" s="196"/>
    </row>
    <row r="145" spans="1:14" ht="15" customHeight="1" x14ac:dyDescent="0.2">
      <c r="A145" s="132"/>
      <c r="B145" s="292"/>
      <c r="C145" s="135"/>
      <c r="D145" s="135"/>
      <c r="E145" s="135"/>
      <c r="F145" s="235"/>
      <c r="G145" s="235"/>
      <c r="H145" s="235"/>
      <c r="I145" s="179"/>
      <c r="J145" s="137"/>
      <c r="K145" s="137"/>
      <c r="L145" s="137"/>
      <c r="M145" s="300"/>
      <c r="N145" s="196"/>
    </row>
    <row r="146" spans="1:14" ht="15" customHeight="1" x14ac:dyDescent="0.2">
      <c r="A146" s="132"/>
      <c r="B146" s="292"/>
      <c r="C146" s="135"/>
      <c r="D146" s="135"/>
      <c r="E146" s="135"/>
      <c r="F146" s="235"/>
      <c r="G146" s="235"/>
      <c r="H146" s="235"/>
      <c r="I146" s="179"/>
      <c r="J146" s="137"/>
      <c r="K146" s="137"/>
      <c r="L146" s="137"/>
      <c r="M146" s="300"/>
      <c r="N146" s="196"/>
    </row>
    <row r="147" spans="1:14" ht="15" customHeight="1" x14ac:dyDescent="0.2">
      <c r="A147" s="132"/>
      <c r="B147" s="292"/>
      <c r="C147" s="135"/>
      <c r="D147" s="135"/>
      <c r="E147" s="135"/>
      <c r="F147" s="235"/>
      <c r="G147" s="235"/>
      <c r="H147" s="235"/>
      <c r="I147" s="179"/>
      <c r="J147" s="137"/>
      <c r="K147" s="137"/>
      <c r="L147" s="137"/>
      <c r="M147" s="300"/>
      <c r="N147" s="196"/>
    </row>
    <row r="148" spans="1:14" ht="15" customHeight="1" x14ac:dyDescent="0.2">
      <c r="A148" s="132"/>
      <c r="B148" s="292"/>
      <c r="C148" s="135"/>
      <c r="D148" s="135"/>
      <c r="E148" s="135"/>
      <c r="F148" s="235"/>
      <c r="G148" s="235"/>
      <c r="H148" s="235"/>
      <c r="I148" s="179"/>
      <c r="J148" s="137"/>
      <c r="K148" s="137"/>
      <c r="L148" s="137"/>
      <c r="M148" s="300"/>
      <c r="N148" s="196"/>
    </row>
    <row r="149" spans="1:14" ht="15" customHeight="1" x14ac:dyDescent="0.2">
      <c r="A149" s="132"/>
      <c r="B149" s="292"/>
      <c r="C149" s="135"/>
      <c r="D149" s="135"/>
      <c r="E149" s="135"/>
      <c r="F149" s="235"/>
      <c r="G149" s="235"/>
      <c r="H149" s="235"/>
      <c r="I149" s="179"/>
      <c r="J149" s="137"/>
      <c r="K149" s="137"/>
      <c r="L149" s="137"/>
      <c r="M149" s="300"/>
      <c r="N149" s="196"/>
    </row>
    <row r="150" spans="1:14" ht="15" customHeight="1" x14ac:dyDescent="0.2">
      <c r="A150" s="132"/>
      <c r="B150" s="292"/>
      <c r="C150" s="135"/>
      <c r="D150" s="135"/>
      <c r="E150" s="135"/>
      <c r="F150" s="235"/>
      <c r="G150" s="235"/>
      <c r="H150" s="235"/>
      <c r="I150" s="179"/>
      <c r="J150" s="137"/>
      <c r="K150" s="137"/>
      <c r="L150" s="137"/>
      <c r="M150" s="300"/>
      <c r="N150" s="196"/>
    </row>
    <row r="151" spans="1:14" ht="15" customHeight="1" x14ac:dyDescent="0.2">
      <c r="A151" s="132"/>
      <c r="B151" s="292"/>
      <c r="C151" s="135"/>
      <c r="D151" s="135"/>
      <c r="E151" s="135"/>
      <c r="F151" s="235"/>
      <c r="G151" s="235"/>
      <c r="H151" s="235"/>
      <c r="I151" s="179"/>
      <c r="J151" s="137"/>
      <c r="K151" s="137"/>
      <c r="L151" s="137"/>
      <c r="M151" s="300"/>
      <c r="N151" s="196"/>
    </row>
    <row r="152" spans="1:14" ht="15" customHeight="1" x14ac:dyDescent="0.2">
      <c r="A152" s="132"/>
      <c r="B152" s="292"/>
      <c r="C152" s="135"/>
      <c r="D152" s="135"/>
      <c r="E152" s="135"/>
      <c r="F152" s="235"/>
      <c r="G152" s="235"/>
      <c r="H152" s="235"/>
      <c r="I152" s="179"/>
      <c r="J152" s="137"/>
      <c r="K152" s="137"/>
      <c r="L152" s="137"/>
      <c r="M152" s="300"/>
      <c r="N152" s="196"/>
    </row>
    <row r="153" spans="1:14" ht="15" customHeight="1" x14ac:dyDescent="0.2">
      <c r="A153" s="132"/>
      <c r="B153" s="292"/>
      <c r="C153" s="135"/>
      <c r="D153" s="135"/>
      <c r="E153" s="135"/>
      <c r="F153" s="235"/>
      <c r="G153" s="235"/>
      <c r="H153" s="235"/>
      <c r="I153" s="179"/>
      <c r="J153" s="137"/>
      <c r="K153" s="137"/>
      <c r="L153" s="137"/>
      <c r="M153" s="300"/>
      <c r="N153" s="196"/>
    </row>
    <row r="154" spans="1:14" ht="15" customHeight="1" x14ac:dyDescent="0.2">
      <c r="A154" s="132"/>
      <c r="B154" s="292"/>
      <c r="C154" s="135"/>
      <c r="D154" s="135"/>
      <c r="E154" s="135"/>
      <c r="F154" s="235"/>
      <c r="G154" s="235"/>
      <c r="H154" s="235"/>
      <c r="I154" s="179"/>
      <c r="J154" s="137"/>
      <c r="K154" s="137"/>
      <c r="L154" s="137"/>
      <c r="M154" s="300"/>
      <c r="N154" s="196"/>
    </row>
    <row r="155" spans="1:14" ht="15" customHeight="1" x14ac:dyDescent="0.2">
      <c r="A155" s="132"/>
      <c r="B155" s="292"/>
      <c r="C155" s="135"/>
      <c r="D155" s="135"/>
      <c r="E155" s="135"/>
      <c r="F155" s="235"/>
      <c r="G155" s="235"/>
      <c r="H155" s="235"/>
      <c r="I155" s="179"/>
      <c r="J155" s="137"/>
      <c r="K155" s="137"/>
      <c r="L155" s="137"/>
      <c r="M155" s="300"/>
      <c r="N155" s="196"/>
    </row>
    <row r="156" spans="1:14" ht="15" customHeight="1" x14ac:dyDescent="0.2">
      <c r="A156" s="132"/>
      <c r="B156" s="292"/>
      <c r="C156" s="135"/>
      <c r="D156" s="135"/>
      <c r="E156" s="135"/>
      <c r="F156" s="235"/>
      <c r="G156" s="235"/>
      <c r="H156" s="235"/>
      <c r="I156" s="179"/>
      <c r="J156" s="137"/>
      <c r="K156" s="137"/>
      <c r="L156" s="137"/>
      <c r="M156" s="300"/>
      <c r="N156" s="196"/>
    </row>
    <row r="157" spans="1:14" ht="15" customHeight="1" x14ac:dyDescent="0.2">
      <c r="A157" s="132"/>
      <c r="B157" s="292"/>
      <c r="C157" s="135"/>
      <c r="D157" s="135"/>
      <c r="E157" s="135"/>
      <c r="F157" s="235"/>
      <c r="G157" s="235"/>
      <c r="H157" s="235"/>
      <c r="I157" s="179"/>
      <c r="J157" s="137"/>
      <c r="K157" s="137"/>
      <c r="L157" s="137"/>
      <c r="M157" s="300"/>
      <c r="N157" s="196"/>
    </row>
    <row r="158" spans="1:14" ht="15" customHeight="1" x14ac:dyDescent="0.2">
      <c r="A158" s="132"/>
      <c r="B158" s="292"/>
      <c r="C158" s="135"/>
      <c r="D158" s="135"/>
      <c r="E158" s="135"/>
      <c r="F158" s="235"/>
      <c r="G158" s="235"/>
      <c r="H158" s="235"/>
      <c r="I158" s="179"/>
      <c r="J158" s="137"/>
      <c r="K158" s="137"/>
      <c r="L158" s="137"/>
      <c r="M158" s="300"/>
      <c r="N158" s="196"/>
    </row>
    <row r="159" spans="1:14" ht="15" customHeight="1" x14ac:dyDescent="0.2">
      <c r="A159" s="132"/>
      <c r="B159" s="292"/>
      <c r="C159" s="135"/>
      <c r="D159" s="135"/>
      <c r="E159" s="135"/>
      <c r="F159" s="235"/>
      <c r="G159" s="235"/>
      <c r="H159" s="235"/>
      <c r="I159" s="179"/>
      <c r="J159" s="137"/>
      <c r="K159" s="137"/>
      <c r="L159" s="137"/>
      <c r="M159" s="300"/>
      <c r="N159" s="196"/>
    </row>
    <row r="160" spans="1:14" ht="15" customHeight="1" x14ac:dyDescent="0.2">
      <c r="A160" s="132"/>
      <c r="B160" s="292"/>
      <c r="C160" s="135"/>
      <c r="D160" s="135"/>
      <c r="E160" s="135"/>
      <c r="F160" s="235"/>
      <c r="G160" s="235"/>
      <c r="H160" s="235"/>
      <c r="I160" s="179"/>
      <c r="J160" s="137"/>
      <c r="K160" s="137"/>
      <c r="L160" s="137"/>
      <c r="M160" s="300"/>
      <c r="N160" s="196"/>
    </row>
    <row r="161" spans="1:14" ht="15" customHeight="1" x14ac:dyDescent="0.2">
      <c r="A161" s="132"/>
      <c r="B161" s="292"/>
      <c r="C161" s="135"/>
      <c r="D161" s="135"/>
      <c r="E161" s="135"/>
      <c r="F161" s="235"/>
      <c r="G161" s="235"/>
      <c r="H161" s="235"/>
      <c r="I161" s="179"/>
      <c r="J161" s="137"/>
      <c r="K161" s="137"/>
      <c r="L161" s="137"/>
      <c r="M161" s="300"/>
      <c r="N161" s="196"/>
    </row>
    <row r="162" spans="1:14" ht="15" customHeight="1" x14ac:dyDescent="0.2">
      <c r="A162" s="132"/>
      <c r="B162" s="292"/>
      <c r="C162" s="135"/>
      <c r="D162" s="135"/>
      <c r="E162" s="135"/>
      <c r="F162" s="235"/>
      <c r="G162" s="235"/>
      <c r="H162" s="235"/>
      <c r="I162" s="179"/>
      <c r="J162" s="137"/>
      <c r="K162" s="137"/>
      <c r="L162" s="137"/>
      <c r="M162" s="300"/>
      <c r="N162" s="196"/>
    </row>
    <row r="163" spans="1:14" ht="15" customHeight="1" x14ac:dyDescent="0.2">
      <c r="A163" s="132"/>
      <c r="B163" s="292"/>
      <c r="C163" s="135"/>
      <c r="D163" s="135"/>
      <c r="E163" s="135"/>
      <c r="F163" s="235"/>
      <c r="G163" s="235"/>
      <c r="H163" s="235"/>
      <c r="I163" s="179"/>
      <c r="J163" s="137"/>
      <c r="K163" s="137"/>
      <c r="L163" s="137"/>
      <c r="M163" s="300"/>
      <c r="N163" s="196"/>
    </row>
    <row r="164" spans="1:14" ht="15" customHeight="1" x14ac:dyDescent="0.2">
      <c r="A164" s="132"/>
      <c r="B164" s="292"/>
      <c r="C164" s="135"/>
      <c r="D164" s="135"/>
      <c r="E164" s="135"/>
      <c r="F164" s="235"/>
      <c r="G164" s="235"/>
      <c r="H164" s="235"/>
      <c r="I164" s="179"/>
      <c r="J164" s="137"/>
      <c r="K164" s="137"/>
      <c r="L164" s="137"/>
      <c r="M164" s="300"/>
      <c r="N164" s="196"/>
    </row>
    <row r="165" spans="1:14" ht="15" customHeight="1" x14ac:dyDescent="0.2">
      <c r="A165" s="132"/>
      <c r="B165" s="292"/>
      <c r="C165" s="135"/>
      <c r="D165" s="135"/>
      <c r="E165" s="135"/>
      <c r="F165" s="235"/>
      <c r="G165" s="235"/>
      <c r="H165" s="235"/>
      <c r="I165" s="179"/>
      <c r="J165" s="137"/>
      <c r="K165" s="137"/>
      <c r="L165" s="137"/>
      <c r="M165" s="300"/>
      <c r="N165" s="196"/>
    </row>
    <row r="166" spans="1:14" ht="15" customHeight="1" x14ac:dyDescent="0.2">
      <c r="A166" s="132"/>
      <c r="B166" s="292"/>
      <c r="C166" s="135"/>
      <c r="D166" s="135"/>
      <c r="E166" s="135"/>
      <c r="F166" s="235"/>
      <c r="G166" s="235"/>
      <c r="H166" s="235"/>
      <c r="I166" s="179"/>
      <c r="J166" s="137"/>
      <c r="K166" s="137"/>
      <c r="L166" s="137"/>
      <c r="M166" s="300"/>
      <c r="N166" s="196"/>
    </row>
    <row r="167" spans="1:14" ht="15" customHeight="1" x14ac:dyDescent="0.2">
      <c r="A167" s="132"/>
      <c r="B167" s="292"/>
      <c r="C167" s="135"/>
      <c r="D167" s="135"/>
      <c r="E167" s="135"/>
      <c r="F167" s="235"/>
      <c r="G167" s="235"/>
      <c r="H167" s="235"/>
      <c r="I167" s="179"/>
      <c r="J167" s="137"/>
      <c r="K167" s="137"/>
      <c r="L167" s="137"/>
      <c r="M167" s="300"/>
      <c r="N167" s="196"/>
    </row>
    <row r="168" spans="1:14" ht="15" customHeight="1" x14ac:dyDescent="0.2">
      <c r="A168" s="132"/>
      <c r="B168" s="292"/>
      <c r="C168" s="135"/>
      <c r="D168" s="135"/>
      <c r="E168" s="135"/>
      <c r="F168" s="235"/>
      <c r="G168" s="235"/>
      <c r="H168" s="235"/>
      <c r="I168" s="179"/>
      <c r="J168" s="137"/>
      <c r="K168" s="137"/>
      <c r="L168" s="137"/>
      <c r="M168" s="300"/>
      <c r="N168" s="196"/>
    </row>
    <row r="169" spans="1:14" ht="15" customHeight="1" x14ac:dyDescent="0.2">
      <c r="A169" s="132"/>
      <c r="B169" s="292"/>
      <c r="C169" s="135"/>
      <c r="D169" s="135"/>
      <c r="E169" s="135"/>
      <c r="F169" s="235"/>
      <c r="G169" s="235"/>
      <c r="H169" s="235"/>
      <c r="I169" s="179"/>
      <c r="J169" s="137"/>
      <c r="K169" s="137"/>
      <c r="L169" s="137"/>
      <c r="M169" s="300"/>
      <c r="N169" s="196"/>
    </row>
    <row r="170" spans="1:14" ht="15" customHeight="1" x14ac:dyDescent="0.2">
      <c r="A170" s="132"/>
      <c r="B170" s="292"/>
      <c r="C170" s="135"/>
      <c r="D170" s="135"/>
      <c r="E170" s="135"/>
      <c r="F170" s="235"/>
      <c r="G170" s="235"/>
      <c r="H170" s="235"/>
      <c r="I170" s="179"/>
      <c r="J170" s="137"/>
      <c r="K170" s="137"/>
      <c r="L170" s="137"/>
      <c r="M170" s="300"/>
      <c r="N170" s="196"/>
    </row>
    <row r="171" spans="1:14" ht="15" customHeight="1" x14ac:dyDescent="0.2">
      <c r="A171" s="132"/>
      <c r="B171" s="292"/>
      <c r="C171" s="135"/>
      <c r="D171" s="135"/>
      <c r="E171" s="135"/>
      <c r="F171" s="235"/>
      <c r="G171" s="235"/>
      <c r="H171" s="235"/>
      <c r="I171" s="179"/>
      <c r="J171" s="137"/>
      <c r="K171" s="137"/>
      <c r="L171" s="137"/>
      <c r="M171" s="300"/>
      <c r="N171" s="196"/>
    </row>
    <row r="172" spans="1:14" ht="15" customHeight="1" x14ac:dyDescent="0.2">
      <c r="A172" s="132"/>
      <c r="B172" s="292"/>
      <c r="C172" s="135"/>
      <c r="D172" s="135"/>
      <c r="E172" s="135"/>
      <c r="F172" s="235"/>
      <c r="G172" s="235"/>
      <c r="H172" s="235"/>
      <c r="I172" s="179"/>
      <c r="J172" s="137"/>
      <c r="K172" s="137"/>
      <c r="L172" s="137"/>
      <c r="M172" s="300"/>
      <c r="N172" s="196"/>
    </row>
    <row r="173" spans="1:14" ht="15" customHeight="1" x14ac:dyDescent="0.2">
      <c r="A173" s="132"/>
      <c r="B173" s="292"/>
      <c r="C173" s="135"/>
      <c r="D173" s="135"/>
      <c r="E173" s="135"/>
      <c r="F173" s="235"/>
      <c r="G173" s="235"/>
      <c r="H173" s="235"/>
      <c r="I173" s="179"/>
      <c r="J173" s="137"/>
      <c r="K173" s="137"/>
      <c r="L173" s="137"/>
      <c r="M173" s="300"/>
      <c r="N173" s="196"/>
    </row>
    <row r="174" spans="1:14" ht="15" customHeight="1" x14ac:dyDescent="0.2">
      <c r="A174" s="132"/>
      <c r="B174" s="292"/>
      <c r="C174" s="135"/>
      <c r="D174" s="135"/>
      <c r="E174" s="135"/>
      <c r="F174" s="235"/>
      <c r="G174" s="235"/>
      <c r="H174" s="235"/>
      <c r="I174" s="179"/>
      <c r="J174" s="137"/>
      <c r="K174" s="137"/>
      <c r="L174" s="137"/>
      <c r="M174" s="300"/>
      <c r="N174" s="196"/>
    </row>
    <row r="175" spans="1:14" ht="15" customHeight="1" x14ac:dyDescent="0.2">
      <c r="A175" s="132"/>
      <c r="B175" s="292"/>
      <c r="C175" s="135"/>
      <c r="D175" s="135"/>
      <c r="E175" s="135"/>
      <c r="F175" s="235"/>
      <c r="G175" s="235"/>
      <c r="H175" s="235"/>
      <c r="I175" s="179"/>
      <c r="J175" s="137"/>
      <c r="K175" s="137"/>
      <c r="L175" s="137"/>
      <c r="M175" s="300"/>
      <c r="N175" s="196"/>
    </row>
    <row r="176" spans="1:14" ht="15" customHeight="1" x14ac:dyDescent="0.2">
      <c r="A176" s="132"/>
      <c r="B176" s="292"/>
      <c r="C176" s="135"/>
      <c r="D176" s="135"/>
      <c r="E176" s="135"/>
      <c r="F176" s="235"/>
      <c r="G176" s="235"/>
      <c r="H176" s="235"/>
      <c r="I176" s="179"/>
      <c r="J176" s="137"/>
      <c r="K176" s="137"/>
      <c r="L176" s="137"/>
      <c r="M176" s="300"/>
      <c r="N176" s="196"/>
    </row>
    <row r="177" spans="1:14" ht="15" customHeight="1" x14ac:dyDescent="0.2">
      <c r="A177" s="132"/>
      <c r="B177" s="292"/>
      <c r="C177" s="135"/>
      <c r="D177" s="135"/>
      <c r="E177" s="135"/>
      <c r="F177" s="235"/>
      <c r="G177" s="235"/>
      <c r="H177" s="235"/>
      <c r="I177" s="179"/>
      <c r="J177" s="137"/>
      <c r="K177" s="137"/>
      <c r="L177" s="137"/>
      <c r="M177" s="300"/>
      <c r="N177" s="196"/>
    </row>
    <row r="178" spans="1:14" ht="15" customHeight="1" x14ac:dyDescent="0.2">
      <c r="A178" s="132"/>
      <c r="B178" s="292"/>
      <c r="C178" s="135"/>
      <c r="D178" s="135"/>
      <c r="E178" s="135"/>
      <c r="F178" s="235"/>
      <c r="G178" s="235"/>
      <c r="H178" s="235"/>
      <c r="I178" s="179"/>
      <c r="J178" s="137"/>
      <c r="K178" s="137"/>
      <c r="L178" s="137"/>
      <c r="M178" s="300"/>
      <c r="N178" s="196"/>
    </row>
    <row r="179" spans="1:14" ht="15" customHeight="1" x14ac:dyDescent="0.2">
      <c r="A179" s="132"/>
      <c r="B179" s="292"/>
      <c r="C179" s="135"/>
      <c r="D179" s="135"/>
      <c r="E179" s="135"/>
      <c r="F179" s="235"/>
      <c r="G179" s="235"/>
      <c r="H179" s="235"/>
      <c r="I179" s="179"/>
      <c r="J179" s="137"/>
      <c r="K179" s="137"/>
      <c r="L179" s="137"/>
      <c r="M179" s="300"/>
      <c r="N179" s="196"/>
    </row>
    <row r="180" spans="1:14" ht="15" customHeight="1" x14ac:dyDescent="0.2">
      <c r="A180" s="132"/>
      <c r="B180" s="292"/>
      <c r="C180" s="135"/>
      <c r="D180" s="135"/>
      <c r="E180" s="135"/>
      <c r="F180" s="235"/>
      <c r="G180" s="235"/>
      <c r="H180" s="235"/>
      <c r="I180" s="179"/>
      <c r="J180" s="137"/>
      <c r="K180" s="137"/>
      <c r="L180" s="137"/>
      <c r="M180" s="300"/>
      <c r="N180" s="196"/>
    </row>
    <row r="181" spans="1:14" ht="15" customHeight="1" x14ac:dyDescent="0.2">
      <c r="A181" s="132"/>
      <c r="B181" s="292"/>
      <c r="C181" s="135"/>
      <c r="D181" s="135"/>
      <c r="E181" s="135"/>
      <c r="F181" s="235"/>
      <c r="G181" s="235"/>
      <c r="H181" s="235"/>
      <c r="I181" s="179"/>
      <c r="J181" s="137"/>
      <c r="K181" s="137"/>
      <c r="L181" s="137"/>
      <c r="M181" s="300"/>
      <c r="N181" s="196"/>
    </row>
    <row r="182" spans="1:14" ht="15" customHeight="1" x14ac:dyDescent="0.2">
      <c r="A182" s="132"/>
      <c r="B182" s="292"/>
      <c r="C182" s="135"/>
      <c r="D182" s="135"/>
      <c r="E182" s="135"/>
      <c r="F182" s="235"/>
      <c r="G182" s="235"/>
      <c r="H182" s="235"/>
      <c r="I182" s="179"/>
      <c r="J182" s="137"/>
      <c r="K182" s="137"/>
      <c r="L182" s="137"/>
      <c r="M182" s="300"/>
      <c r="N182" s="196"/>
    </row>
    <row r="183" spans="1:14" ht="15" customHeight="1" x14ac:dyDescent="0.2">
      <c r="A183" s="132"/>
      <c r="B183" s="292"/>
      <c r="C183" s="135"/>
      <c r="D183" s="135"/>
      <c r="E183" s="135"/>
      <c r="F183" s="235"/>
      <c r="G183" s="235"/>
      <c r="H183" s="235"/>
      <c r="I183" s="179"/>
      <c r="J183" s="137"/>
      <c r="K183" s="137"/>
      <c r="L183" s="137"/>
      <c r="M183" s="300"/>
      <c r="N183" s="196"/>
    </row>
    <row r="184" spans="1:14" ht="15" customHeight="1" x14ac:dyDescent="0.2">
      <c r="A184" s="132"/>
      <c r="B184" s="292"/>
      <c r="C184" s="135"/>
      <c r="D184" s="135"/>
      <c r="E184" s="135"/>
      <c r="F184" s="235"/>
      <c r="G184" s="235"/>
      <c r="H184" s="235"/>
      <c r="I184" s="179"/>
      <c r="J184" s="137"/>
      <c r="K184" s="137"/>
      <c r="L184" s="137"/>
      <c r="M184" s="300"/>
      <c r="N184" s="196"/>
    </row>
    <row r="185" spans="1:14" ht="15" customHeight="1" x14ac:dyDescent="0.2">
      <c r="A185" s="132"/>
      <c r="B185" s="292"/>
      <c r="C185" s="135"/>
      <c r="D185" s="135"/>
      <c r="E185" s="135"/>
      <c r="F185" s="235"/>
      <c r="G185" s="235"/>
      <c r="H185" s="235"/>
      <c r="I185" s="179"/>
      <c r="J185" s="137"/>
      <c r="K185" s="137"/>
      <c r="L185" s="137"/>
      <c r="M185" s="300"/>
      <c r="N185" s="196"/>
    </row>
    <row r="186" spans="1:14" ht="15" customHeight="1" x14ac:dyDescent="0.2">
      <c r="A186" s="132"/>
      <c r="B186" s="292"/>
      <c r="C186" s="135"/>
      <c r="D186" s="135"/>
      <c r="E186" s="135"/>
      <c r="F186" s="235"/>
      <c r="G186" s="235"/>
      <c r="H186" s="235"/>
      <c r="I186" s="179"/>
      <c r="J186" s="137"/>
      <c r="K186" s="137"/>
      <c r="L186" s="137"/>
      <c r="M186" s="300"/>
      <c r="N186" s="196"/>
    </row>
    <row r="187" spans="1:14" ht="15" customHeight="1" x14ac:dyDescent="0.2">
      <c r="A187" s="132"/>
      <c r="B187" s="292"/>
      <c r="C187" s="135"/>
      <c r="D187" s="135"/>
      <c r="E187" s="135"/>
      <c r="F187" s="235"/>
      <c r="G187" s="235"/>
      <c r="H187" s="235"/>
      <c r="I187" s="179"/>
      <c r="J187" s="137"/>
      <c r="K187" s="137"/>
      <c r="L187" s="137"/>
      <c r="M187" s="300"/>
      <c r="N187" s="196"/>
    </row>
    <row r="188" spans="1:14" ht="15" customHeight="1" x14ac:dyDescent="0.2">
      <c r="A188" s="132"/>
      <c r="B188" s="292"/>
      <c r="C188" s="135"/>
      <c r="D188" s="135"/>
      <c r="E188" s="135"/>
      <c r="F188" s="235"/>
      <c r="G188" s="235"/>
      <c r="H188" s="235"/>
      <c r="I188" s="179"/>
      <c r="J188" s="137"/>
      <c r="K188" s="137"/>
      <c r="L188" s="137"/>
      <c r="M188" s="300"/>
      <c r="N188" s="196"/>
    </row>
    <row r="189" spans="1:14" ht="15" customHeight="1" x14ac:dyDescent="0.2">
      <c r="A189" s="132"/>
      <c r="B189" s="292"/>
      <c r="C189" s="135"/>
      <c r="D189" s="135"/>
      <c r="E189" s="135"/>
      <c r="F189" s="235"/>
      <c r="G189" s="235"/>
      <c r="H189" s="235"/>
      <c r="I189" s="179"/>
      <c r="J189" s="137"/>
      <c r="K189" s="137"/>
      <c r="L189" s="137"/>
      <c r="M189" s="300"/>
      <c r="N189" s="196"/>
    </row>
    <row r="190" spans="1:14" ht="15" customHeight="1" x14ac:dyDescent="0.2">
      <c r="A190" s="132"/>
      <c r="B190" s="292"/>
      <c r="C190" s="135"/>
      <c r="D190" s="135"/>
      <c r="E190" s="135"/>
      <c r="F190" s="235"/>
      <c r="G190" s="235"/>
      <c r="H190" s="235"/>
      <c r="I190" s="179"/>
      <c r="J190" s="137"/>
      <c r="K190" s="137"/>
      <c r="L190" s="137"/>
      <c r="M190" s="300"/>
      <c r="N190" s="196"/>
    </row>
    <row r="191" spans="1:14" ht="15" customHeight="1" x14ac:dyDescent="0.2">
      <c r="A191" s="132"/>
      <c r="B191" s="292"/>
      <c r="C191" s="135"/>
      <c r="D191" s="135"/>
      <c r="E191" s="135"/>
      <c r="F191" s="235"/>
      <c r="G191" s="235"/>
      <c r="H191" s="235"/>
      <c r="I191" s="179"/>
      <c r="J191" s="137"/>
      <c r="K191" s="137"/>
      <c r="L191" s="137"/>
      <c r="M191" s="300"/>
      <c r="N191" s="196"/>
    </row>
    <row r="192" spans="1:14" ht="15" customHeight="1" x14ac:dyDescent="0.2">
      <c r="A192" s="132"/>
      <c r="B192" s="292"/>
      <c r="C192" s="135"/>
      <c r="D192" s="135"/>
      <c r="E192" s="135"/>
      <c r="F192" s="235"/>
      <c r="G192" s="235"/>
      <c r="H192" s="235"/>
      <c r="I192" s="179"/>
      <c r="J192" s="137"/>
      <c r="K192" s="137"/>
      <c r="L192" s="137"/>
      <c r="M192" s="300"/>
      <c r="N192" s="196"/>
    </row>
  </sheetData>
  <sortState ref="A11:AG18">
    <sortCondition ref="I11:I18"/>
  </sortState>
  <mergeCells count="9">
    <mergeCell ref="B10:D10"/>
    <mergeCell ref="B38:D38"/>
    <mergeCell ref="A1:M1"/>
    <mergeCell ref="A2:M2"/>
    <mergeCell ref="A3:M3"/>
    <mergeCell ref="A4:M4"/>
    <mergeCell ref="A6:M6"/>
    <mergeCell ref="A7:B7"/>
    <mergeCell ref="G7:H7"/>
  </mergeCells>
  <pageMargins left="0.39370078740157483" right="0.39370078740157483" top="0.47244094488188981" bottom="0.19685039370078741" header="0.31496062992125984" footer="0.51181102362204722"/>
  <pageSetup paperSize="9" scale="86" fitToHeight="7" orientation="landscape" r:id="rId1"/>
  <headerFooter alignWithMargins="0"/>
  <rowBreaks count="1" manualBreakCount="1">
    <brk id="37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44"/>
  <sheetViews>
    <sheetView view="pageBreakPreview" topLeftCell="A10" zoomScaleNormal="100" zoomScaleSheetLayoutView="100" workbookViewId="0">
      <selection activeCell="K18" sqref="K18:K21"/>
    </sheetView>
  </sheetViews>
  <sheetFormatPr defaultColWidth="8.28515625" defaultRowHeight="12.75" outlineLevelCol="1" x14ac:dyDescent="0.2"/>
  <cols>
    <col min="1" max="1" width="4.42578125" style="59" customWidth="1"/>
    <col min="2" max="2" width="27.28515625" style="54" customWidth="1"/>
    <col min="3" max="3" width="8.42578125" style="58" customWidth="1"/>
    <col min="4" max="5" width="7.42578125" style="58" customWidth="1"/>
    <col min="6" max="6" width="16.28515625" style="54" customWidth="1"/>
    <col min="7" max="7" width="18.140625" style="54" customWidth="1"/>
    <col min="8" max="8" width="9.7109375" style="54" customWidth="1"/>
    <col min="9" max="9" width="11.140625" style="58" customWidth="1"/>
    <col min="10" max="10" width="32.140625" style="54" customWidth="1"/>
    <col min="11" max="11" width="8.28515625" style="54" customWidth="1" outlineLevel="1"/>
    <col min="12" max="12" width="9.5703125" style="54" customWidth="1" outlineLevel="1"/>
    <col min="13" max="20" width="8.28515625" style="54" customWidth="1" outlineLevel="1"/>
    <col min="21" max="16384" width="8.28515625" style="54"/>
  </cols>
  <sheetData>
    <row r="1" spans="1:20" x14ac:dyDescent="0.2">
      <c r="A1" s="454"/>
      <c r="B1" s="454"/>
      <c r="C1" s="454"/>
      <c r="D1" s="454"/>
      <c r="E1" s="454"/>
      <c r="F1" s="454"/>
      <c r="G1" s="454"/>
      <c r="H1" s="454"/>
      <c r="I1" s="454"/>
      <c r="J1" s="454"/>
      <c r="P1" s="56"/>
      <c r="Q1" s="56"/>
      <c r="R1" s="57"/>
    </row>
    <row r="2" spans="1:20" s="6" customFormat="1" x14ac:dyDescent="0.2">
      <c r="A2" s="434" t="str">
        <f>Name_2</f>
        <v>ЦЕНТР СПОРТИВНОЙ ПОДГОТОВКИ РЕСПУБЛИКИ ТАТАРСТАН</v>
      </c>
      <c r="B2" s="434"/>
      <c r="C2" s="434"/>
      <c r="D2" s="434"/>
      <c r="E2" s="434"/>
      <c r="F2" s="434"/>
      <c r="G2" s="434"/>
      <c r="H2" s="434"/>
      <c r="I2" s="434"/>
      <c r="J2" s="244"/>
      <c r="K2" s="244"/>
    </row>
    <row r="3" spans="1:20" s="6" customFormat="1" ht="15" x14ac:dyDescent="0.2">
      <c r="A3" s="435" t="s">
        <v>51</v>
      </c>
      <c r="B3" s="435"/>
      <c r="C3" s="435"/>
      <c r="D3" s="435"/>
      <c r="E3" s="435"/>
      <c r="F3" s="435"/>
      <c r="G3" s="435"/>
      <c r="H3" s="435"/>
      <c r="I3" s="435"/>
      <c r="J3" s="244"/>
      <c r="K3" s="244"/>
    </row>
    <row r="4" spans="1:20" s="6" customFormat="1" ht="27.75" customHeight="1" x14ac:dyDescent="0.2">
      <c r="A4" s="436" t="str">
        <f>Name_4</f>
        <v>ЛИЧНО-КОМАНДНЫЙ ЧЕМПИОНАТ РЕСПУБЛИКИ ТАТАРСТАН ПО ЛЕГКОЙ АТЛЕТИКЕ</v>
      </c>
      <c r="B4" s="436"/>
      <c r="C4" s="436"/>
      <c r="D4" s="436"/>
      <c r="E4" s="436"/>
      <c r="F4" s="436"/>
      <c r="G4" s="436"/>
      <c r="H4" s="436"/>
      <c r="I4" s="436"/>
      <c r="J4" s="244"/>
      <c r="K4" s="244"/>
    </row>
    <row r="5" spans="1:20" s="6" customFormat="1" x14ac:dyDescent="0.2">
      <c r="A5" s="437"/>
      <c r="B5" s="437"/>
      <c r="C5" s="4"/>
      <c r="D5" s="4"/>
      <c r="E5" s="2"/>
      <c r="I5" s="7"/>
    </row>
    <row r="6" spans="1:20" s="6" customFormat="1" ht="20.25" customHeight="1" x14ac:dyDescent="0.2">
      <c r="A6" s="437" t="s">
        <v>600</v>
      </c>
      <c r="B6" s="437"/>
      <c r="C6" s="4"/>
      <c r="D6" s="4"/>
      <c r="F6" s="502" t="s">
        <v>601</v>
      </c>
      <c r="I6" s="38" t="str">
        <f>d_1</f>
        <v>06 ИЮЛЯ 2017г.</v>
      </c>
    </row>
    <row r="7" spans="1:20" s="6" customFormat="1" ht="14.25" customHeight="1" x14ac:dyDescent="0.2">
      <c r="A7" s="22"/>
      <c r="C7" s="4"/>
      <c r="D7" s="4"/>
      <c r="E7" s="42" t="s">
        <v>63</v>
      </c>
      <c r="F7" s="246" t="s">
        <v>63</v>
      </c>
      <c r="G7" s="10"/>
      <c r="I7" s="43" t="str">
        <f>d_5</f>
        <v>г. Казань, Футбольно-легкоатлетический манеж</v>
      </c>
    </row>
    <row r="8" spans="1:20" ht="24.75" thickBot="1" x14ac:dyDescent="0.25">
      <c r="A8" s="423" t="s">
        <v>108</v>
      </c>
      <c r="B8" s="424" t="s">
        <v>31</v>
      </c>
      <c r="C8" s="424" t="s">
        <v>9</v>
      </c>
      <c r="D8" s="424" t="s">
        <v>2</v>
      </c>
      <c r="E8" s="424" t="s">
        <v>109</v>
      </c>
      <c r="F8" s="424" t="s">
        <v>52</v>
      </c>
      <c r="G8" s="171" t="s">
        <v>60</v>
      </c>
      <c r="H8" s="171" t="s">
        <v>59</v>
      </c>
      <c r="I8" s="65" t="s">
        <v>10</v>
      </c>
      <c r="J8" s="425" t="s">
        <v>7</v>
      </c>
      <c r="L8" s="172">
        <v>3900</v>
      </c>
      <c r="M8" s="172">
        <v>4115</v>
      </c>
      <c r="N8" s="172">
        <v>4215</v>
      </c>
      <c r="O8" s="173">
        <v>4415</v>
      </c>
      <c r="P8" s="173">
        <v>4665</v>
      </c>
      <c r="Q8" s="173">
        <v>5015</v>
      </c>
      <c r="R8" s="173">
        <v>5315</v>
      </c>
      <c r="S8" s="173">
        <v>5615</v>
      </c>
      <c r="T8" s="174">
        <v>10015</v>
      </c>
    </row>
    <row r="9" spans="1:20" ht="18" customHeight="1" x14ac:dyDescent="0.2">
      <c r="A9" s="175"/>
      <c r="B9" s="438" t="str">
        <f>Name_7</f>
        <v>МУЖЧИНЫ 2001г.р. и старше</v>
      </c>
      <c r="C9" s="438"/>
      <c r="D9" s="67"/>
      <c r="E9" s="67"/>
      <c r="F9" s="67"/>
      <c r="G9" s="67"/>
      <c r="H9" s="67"/>
      <c r="I9" s="68"/>
      <c r="J9" s="69"/>
      <c r="L9" s="70"/>
      <c r="M9" s="70"/>
      <c r="N9" s="70"/>
      <c r="O9" s="71"/>
      <c r="P9" s="71"/>
      <c r="Q9" s="71"/>
      <c r="R9" s="71"/>
      <c r="S9" s="71"/>
      <c r="T9" s="71"/>
    </row>
    <row r="10" spans="1:20" s="6" customFormat="1" ht="21" customHeight="1" x14ac:dyDescent="0.25">
      <c r="A10" s="49"/>
      <c r="B10" s="80" t="s">
        <v>24</v>
      </c>
      <c r="C10" s="49"/>
      <c r="D10" s="82"/>
      <c r="E10" s="82"/>
      <c r="F10" s="49"/>
      <c r="G10" s="49"/>
      <c r="H10" s="49"/>
      <c r="I10" s="49"/>
      <c r="J10" s="47"/>
    </row>
    <row r="11" spans="1:20" x14ac:dyDescent="0.2">
      <c r="A11" s="73">
        <v>1</v>
      </c>
      <c r="B11" s="74"/>
      <c r="C11" s="75"/>
      <c r="D11" s="75"/>
      <c r="E11" s="201"/>
      <c r="F11" s="75"/>
      <c r="G11" s="115"/>
      <c r="H11" s="76"/>
      <c r="I11" s="77"/>
      <c r="J11" s="78" t="e">
        <f>VLOOKUP(#REF!,УЧАСТНИКИ!#REF!,10,FALSE)</f>
        <v>#REF!</v>
      </c>
    </row>
    <row r="12" spans="1:20" x14ac:dyDescent="0.2">
      <c r="A12" s="73"/>
      <c r="B12" s="74"/>
      <c r="C12" s="75"/>
      <c r="D12" s="75"/>
      <c r="E12" s="201"/>
      <c r="F12" s="75"/>
      <c r="G12" s="115"/>
      <c r="H12" s="76"/>
      <c r="I12" s="77"/>
      <c r="J12" s="78" t="e">
        <f>VLOOKUP(#REF!,УЧАСТНИКИ!#REF!,10,FALSE)</f>
        <v>#REF!</v>
      </c>
    </row>
    <row r="13" spans="1:20" x14ac:dyDescent="0.2">
      <c r="A13" s="73"/>
      <c r="B13" s="74"/>
      <c r="C13" s="75"/>
      <c r="D13" s="75"/>
      <c r="E13" s="201"/>
      <c r="F13" s="75"/>
      <c r="G13" s="115"/>
      <c r="H13" s="76"/>
      <c r="I13" s="77"/>
      <c r="J13" s="78" t="e">
        <f>VLOOKUP(#REF!,УЧАСТНИКИ!#REF!,10,FALSE)</f>
        <v>#REF!</v>
      </c>
    </row>
    <row r="14" spans="1:20" x14ac:dyDescent="0.2">
      <c r="A14" s="73"/>
      <c r="B14" s="74"/>
      <c r="C14" s="75"/>
      <c r="D14" s="75"/>
      <c r="E14" s="201"/>
      <c r="F14" s="75"/>
      <c r="G14" s="115"/>
      <c r="H14" s="76"/>
      <c r="I14" s="77"/>
      <c r="J14" s="78" t="e">
        <f>VLOOKUP(#REF!,УЧАСТНИКИ!#REF!,10,FALSE)</f>
        <v>#REF!</v>
      </c>
    </row>
    <row r="15" spans="1:20" x14ac:dyDescent="0.2">
      <c r="A15" s="73"/>
      <c r="B15" s="74"/>
      <c r="C15" s="75"/>
      <c r="D15" s="75"/>
      <c r="E15" s="201"/>
      <c r="F15" s="75"/>
      <c r="G15" s="115"/>
      <c r="H15" s="76"/>
      <c r="I15" s="77"/>
      <c r="J15" s="78" t="e">
        <f>VLOOKUP(#REF!,УЧАСТНИКИ!#REF!,10,FALSE)</f>
        <v>#REF!</v>
      </c>
    </row>
    <row r="16" spans="1:20" x14ac:dyDescent="0.2">
      <c r="A16" s="73"/>
      <c r="B16" s="74"/>
      <c r="C16" s="75"/>
      <c r="D16" s="75"/>
      <c r="E16" s="201"/>
      <c r="F16" s="75"/>
      <c r="G16" s="115"/>
      <c r="H16" s="76"/>
      <c r="I16" s="77"/>
      <c r="J16" s="78" t="e">
        <f>VLOOKUP(#REF!,УЧАСТНИКИ!#REF!,10,FALSE)</f>
        <v>#REF!</v>
      </c>
    </row>
    <row r="17" spans="1:11" x14ac:dyDescent="0.2">
      <c r="A17" s="73"/>
      <c r="B17" s="74"/>
      <c r="C17" s="75"/>
      <c r="D17" s="75"/>
      <c r="E17" s="47"/>
      <c r="F17" s="75"/>
      <c r="G17" s="115"/>
      <c r="H17" s="76"/>
      <c r="I17" s="77"/>
      <c r="J17" s="78"/>
    </row>
    <row r="18" spans="1:11" x14ac:dyDescent="0.2">
      <c r="A18" s="73">
        <v>2</v>
      </c>
      <c r="B18" s="345" t="str">
        <f>VLOOKUP($K18,УЧАСТНИКИ!$A$1:$K$716,3,FALSE)</f>
        <v>ХУЗИАХМЕТОВ АРТУР</v>
      </c>
      <c r="C18" s="135">
        <f>VLOOKUP($K18,УЧАСТНИКИ!$A$1:$K$716,4,FALSE)</f>
        <v>1997</v>
      </c>
      <c r="D18" s="135">
        <f>VLOOKUP($K18,УЧАСТНИКИ!$A$1:$K$716,8,FALSE)</f>
        <v>2</v>
      </c>
      <c r="E18" s="201">
        <f>K18</f>
        <v>3856</v>
      </c>
      <c r="F18" s="235" t="str">
        <f>VLOOKUP($K18,УЧАСТНИКИ!$A$1:$K$716,5,FALSE)</f>
        <v>КАЗАНЬ</v>
      </c>
      <c r="G18" s="235" t="str">
        <f>VLOOKUP($K18,УЧАСТНИКИ!$A$1:$K$716,11,FALSE)</f>
        <v>КДЮСШ АВИАТОР</v>
      </c>
      <c r="H18" s="76"/>
      <c r="I18" s="77"/>
      <c r="J18" s="78" t="e">
        <f>VLOOKUP(#REF!,УЧАСТНИКИ!#REF!,10,FALSE)</f>
        <v>#REF!</v>
      </c>
      <c r="K18" s="201">
        <v>3856</v>
      </c>
    </row>
    <row r="19" spans="1:11" x14ac:dyDescent="0.2">
      <c r="A19" s="73"/>
      <c r="B19" s="345" t="str">
        <f>VLOOKUP($K19,УЧАСТНИКИ!$A$1:$K$716,3,FALSE)</f>
        <v>МАТЮШКИН ДАНИЛ</v>
      </c>
      <c r="C19" s="135">
        <f>VLOOKUP($K19,УЧАСТНИКИ!$A$1:$K$716,4,FALSE)</f>
        <v>1998</v>
      </c>
      <c r="D19" s="135">
        <f>VLOOKUP($K19,УЧАСТНИКИ!$A$1:$K$716,8,FALSE)</f>
        <v>2</v>
      </c>
      <c r="E19" s="201">
        <f t="shared" ref="E19:E21" si="0">K19</f>
        <v>3573</v>
      </c>
      <c r="F19" s="235" t="str">
        <f>VLOOKUP($K19,УЧАСТНИКИ!$A$1:$K$716,5,FALSE)</f>
        <v>КАЗАНЬ</v>
      </c>
      <c r="G19" s="235" t="str">
        <f>VLOOKUP($K19,УЧАСТНИКИ!$A$1:$K$716,11,FALSE)</f>
        <v>ПГАФКСиТ</v>
      </c>
      <c r="H19" s="76"/>
      <c r="I19" s="77"/>
      <c r="J19" s="78" t="e">
        <f>VLOOKUP(#REF!,УЧАСТНИКИ!#REF!,10,FALSE)</f>
        <v>#REF!</v>
      </c>
      <c r="K19" s="201">
        <v>3573</v>
      </c>
    </row>
    <row r="20" spans="1:11" x14ac:dyDescent="0.2">
      <c r="A20" s="73"/>
      <c r="B20" s="345" t="str">
        <f>VLOOKUP($K20,УЧАСТНИКИ!$A$1:$K$716,3,FALSE)</f>
        <v>ГАЗИЗОВ АЛЬБЕРТ</v>
      </c>
      <c r="C20" s="135">
        <f>VLOOKUP($K20,УЧАСТНИКИ!$A$1:$K$716,4,FALSE)</f>
        <v>1998</v>
      </c>
      <c r="D20" s="135" t="str">
        <f>VLOOKUP($K20,УЧАСТНИКИ!$A$1:$K$716,8,FALSE)</f>
        <v>-</v>
      </c>
      <c r="E20" s="201">
        <f t="shared" si="0"/>
        <v>3562</v>
      </c>
      <c r="F20" s="235" t="str">
        <f>VLOOKUP($K20,УЧАСТНИКИ!$A$1:$K$716,5,FALSE)</f>
        <v>ЗЕЛЕНОДОЛЬСК</v>
      </c>
      <c r="G20" s="235" t="str">
        <f>VLOOKUP($K20,УЧАСТНИКИ!$A$1:$K$716,11,FALSE)</f>
        <v>-</v>
      </c>
      <c r="H20" s="76"/>
      <c r="I20" s="77"/>
      <c r="J20" s="78" t="e">
        <f>VLOOKUP(#REF!,УЧАСТНИКИ!#REF!,10,FALSE)</f>
        <v>#REF!</v>
      </c>
      <c r="K20" s="201">
        <v>3562</v>
      </c>
    </row>
    <row r="21" spans="1:11" x14ac:dyDescent="0.2">
      <c r="A21" s="73"/>
      <c r="B21" s="345" t="str">
        <f>VLOOKUP($K21,УЧАСТНИКИ!$A$1:$K$716,3,FALSE)</f>
        <v>БАБАЕВ ШАКИР</v>
      </c>
      <c r="C21" s="135">
        <f>VLOOKUP($K21,УЧАСТНИКИ!$A$1:$K$716,4,FALSE)</f>
        <v>1998</v>
      </c>
      <c r="D21" s="135">
        <f>VLOOKUP($K21,УЧАСТНИКИ!$A$1:$K$716,8,FALSE)</f>
        <v>2</v>
      </c>
      <c r="E21" s="201">
        <f t="shared" si="0"/>
        <v>3574</v>
      </c>
      <c r="F21" s="235" t="str">
        <f>VLOOKUP($K21,УЧАСТНИКИ!$A$1:$K$716,5,FALSE)</f>
        <v>КАЗАНЬ</v>
      </c>
      <c r="G21" s="235" t="str">
        <f>VLOOKUP($K21,УЧАСТНИКИ!$A$1:$K$716,11,FALSE)</f>
        <v>ПГАФКСиТ</v>
      </c>
      <c r="H21" s="76"/>
      <c r="I21" s="77"/>
      <c r="J21" s="78" t="e">
        <f>VLOOKUP(#REF!,УЧАСТНИКИ!#REF!,10,FALSE)</f>
        <v>#REF!</v>
      </c>
      <c r="K21" s="201">
        <v>3574</v>
      </c>
    </row>
    <row r="22" spans="1:11" x14ac:dyDescent="0.2">
      <c r="A22" s="73"/>
      <c r="B22" s="74"/>
      <c r="C22" s="75"/>
      <c r="D22" s="75"/>
      <c r="E22" s="201"/>
      <c r="F22" s="75"/>
      <c r="G22" s="115"/>
      <c r="H22" s="76"/>
      <c r="I22" s="77"/>
      <c r="J22" s="78"/>
    </row>
    <row r="23" spans="1:11" x14ac:dyDescent="0.2">
      <c r="A23" s="73">
        <v>3</v>
      </c>
      <c r="B23" s="345" t="str">
        <f>VLOOKUP($K23,УЧАСТНИКИ!$A$1:$K$716,3,FALSE)</f>
        <v>ШАРИФУЛЛИН ИЛЬНАЗ</v>
      </c>
      <c r="C23" s="135">
        <f>VLOOKUP($K23,УЧАСТНИКИ!$A$1:$K$716,4,FALSE)</f>
        <v>1994</v>
      </c>
      <c r="D23" s="135">
        <f>VLOOKUP($K23,УЧАСТНИКИ!$A$1:$K$716,8,FALSE)</f>
        <v>1</v>
      </c>
      <c r="E23" s="201">
        <f>K23</f>
        <v>3731</v>
      </c>
      <c r="F23" s="235" t="str">
        <f>VLOOKUP($K23,УЧАСТНИКИ!$A$1:$K$716,5,FALSE)</f>
        <v>КАЗАНЬ</v>
      </c>
      <c r="G23" s="235" t="str">
        <f>VLOOKUP($K23,УЧАСТНИКИ!$A$1:$K$716,11,FALSE)</f>
        <v>СДЮСШОР ЛА</v>
      </c>
      <c r="H23" s="76"/>
      <c r="I23" s="77"/>
      <c r="J23" s="78" t="e">
        <f>VLOOKUP(#REF!,УЧАСТНИКИ!#REF!,10,FALSE)</f>
        <v>#REF!</v>
      </c>
      <c r="K23" s="504">
        <v>3731</v>
      </c>
    </row>
    <row r="24" spans="1:11" x14ac:dyDescent="0.2">
      <c r="A24" s="73"/>
      <c r="B24" s="345" t="str">
        <f>VLOOKUP($K24,УЧАСТНИКИ!$A$1:$K$716,3,FALSE)</f>
        <v>БРАЙНИН СЕРГЕЙ</v>
      </c>
      <c r="C24" s="135">
        <f>VLOOKUP($K24,УЧАСТНИКИ!$A$1:$K$716,4,FALSE)</f>
        <v>1997</v>
      </c>
      <c r="D24" s="135" t="str">
        <f>VLOOKUP($K24,УЧАСТНИКИ!$A$1:$K$716,8,FALSE)</f>
        <v>КМС</v>
      </c>
      <c r="E24" s="201">
        <f t="shared" ref="E24:E26" si="1">K24</f>
        <v>2</v>
      </c>
      <c r="F24" s="235" t="str">
        <f>VLOOKUP($K24,УЧАСТНИКИ!$A$1:$K$716,5,FALSE)</f>
        <v>КАЗАНЬ</v>
      </c>
      <c r="G24" s="235" t="str">
        <f>VLOOKUP($K24,УЧАСТНИКИ!$A$1:$K$716,11,FALSE)</f>
        <v>СДЮСШОР ЛА</v>
      </c>
      <c r="H24" s="76"/>
      <c r="I24" s="77"/>
      <c r="J24" s="78" t="e">
        <f>VLOOKUP(#REF!,УЧАСТНИКИ!#REF!,10,FALSE)</f>
        <v>#REF!</v>
      </c>
      <c r="K24" s="504">
        <v>2</v>
      </c>
    </row>
    <row r="25" spans="1:11" x14ac:dyDescent="0.2">
      <c r="A25" s="73"/>
      <c r="B25" s="345" t="str">
        <f>VLOOKUP($K25,УЧАСТНИКИ!$A$1:$K$716,3,FALSE)</f>
        <v>ФЕДОТОВ МАКСИМ</v>
      </c>
      <c r="C25" s="135">
        <f>VLOOKUP($K25,УЧАСТНИКИ!$A$1:$K$716,4,FALSE)</f>
        <v>1999</v>
      </c>
      <c r="D25" s="135" t="str">
        <f>VLOOKUP($K25,УЧАСТНИКИ!$A$1:$K$716,8,FALSE)</f>
        <v>-</v>
      </c>
      <c r="E25" s="201">
        <f t="shared" si="1"/>
        <v>3863</v>
      </c>
      <c r="F25" s="235" t="str">
        <f>VLOOKUP($K25,УЧАСТНИКИ!$A$1:$K$716,5,FALSE)</f>
        <v>КАЗАНЬ</v>
      </c>
      <c r="G25" s="235" t="str">
        <f>VLOOKUP($K25,УЧАСТНИКИ!$A$1:$K$716,11,FALSE)</f>
        <v>СДЮСШОР ТАСМА</v>
      </c>
      <c r="H25" s="76"/>
      <c r="I25" s="77"/>
      <c r="J25" s="78" t="e">
        <f>VLOOKUP(#REF!,УЧАСТНИКИ!#REF!,10,FALSE)</f>
        <v>#REF!</v>
      </c>
      <c r="K25" s="504">
        <v>3863</v>
      </c>
    </row>
    <row r="26" spans="1:11" x14ac:dyDescent="0.2">
      <c r="A26" s="73"/>
      <c r="B26" s="345" t="str">
        <f>VLOOKUP($K26,УЧАСТНИКИ!$A$1:$K$716,3,FALSE)</f>
        <v>ГАЙНУТДИНОВ АЗАТ</v>
      </c>
      <c r="C26" s="135">
        <f>VLOOKUP($K26,УЧАСТНИКИ!$A$1:$K$716,4,FALSE)</f>
        <v>1999</v>
      </c>
      <c r="D26" s="135" t="str">
        <f>VLOOKUP($K26,УЧАСТНИКИ!$A$1:$K$716,8,FALSE)</f>
        <v>КМС</v>
      </c>
      <c r="E26" s="201">
        <f t="shared" si="1"/>
        <v>3760</v>
      </c>
      <c r="F26" s="235" t="str">
        <f>VLOOKUP($K26,УЧАСТНИКИ!$A$1:$K$716,5,FALSE)</f>
        <v>КАЗАНЬ</v>
      </c>
      <c r="G26" s="235" t="str">
        <f>VLOOKUP($K26,УЧАСТНИКИ!$A$1:$K$716,11,FALSE)</f>
        <v>СДЮСШОР ТАСМА</v>
      </c>
      <c r="H26" s="76"/>
      <c r="I26" s="77"/>
      <c r="J26" s="78" t="e">
        <f>VLOOKUP(#REF!,УЧАСТНИКИ!#REF!,10,FALSE)</f>
        <v>#REF!</v>
      </c>
      <c r="K26" s="504">
        <v>3760</v>
      </c>
    </row>
    <row r="27" spans="1:11" hidden="1" x14ac:dyDescent="0.2">
      <c r="A27" s="73"/>
      <c r="B27" s="74" t="e">
        <f>VLOOKUP(#REF!,УЧАСТНИКИ!#REF!,3,FALSE)</f>
        <v>#REF!</v>
      </c>
      <c r="C27" s="75" t="e">
        <f>VLOOKUP(#REF!,УЧАСТНИКИ!#REF!,4,FALSE)</f>
        <v>#REF!</v>
      </c>
      <c r="D27" s="75" t="e">
        <f>VLOOKUP(#REF!,УЧАСТНИКИ!#REF!,8,FALSE)</f>
        <v>#REF!</v>
      </c>
      <c r="E27" s="201" t="e">
        <f>#REF!</f>
        <v>#REF!</v>
      </c>
      <c r="F27" s="75" t="e">
        <f>VLOOKUP(#REF!,УЧАСТНИКИ!#REF!,5,FALSE)</f>
        <v>#REF!</v>
      </c>
      <c r="G27" s="115" t="e">
        <f>VLOOKUP(#REF!,УЧАСТНИКИ!#REF!,11,FALSE)</f>
        <v>#REF!</v>
      </c>
      <c r="H27" s="76"/>
      <c r="I27" s="77"/>
      <c r="J27" s="78" t="e">
        <f>VLOOKUP(#REF!,УЧАСТНИКИ!#REF!,10,FALSE)</f>
        <v>#REF!</v>
      </c>
    </row>
    <row r="28" spans="1:11" x14ac:dyDescent="0.2">
      <c r="A28" s="73"/>
      <c r="B28" s="74"/>
      <c r="C28" s="75"/>
      <c r="D28" s="75"/>
      <c r="E28" s="201"/>
      <c r="F28" s="75"/>
      <c r="G28" s="115"/>
      <c r="H28" s="76"/>
      <c r="I28" s="77"/>
      <c r="J28" s="78"/>
    </row>
    <row r="29" spans="1:11" s="177" customFormat="1" x14ac:dyDescent="0.2">
      <c r="A29" s="176">
        <v>4</v>
      </c>
      <c r="B29" s="345"/>
      <c r="C29" s="135"/>
      <c r="D29" s="135"/>
      <c r="E29" s="201"/>
      <c r="F29" s="235"/>
      <c r="G29" s="235"/>
      <c r="H29" s="76"/>
      <c r="I29" s="77"/>
      <c r="J29" s="78" t="e">
        <f>VLOOKUP(#REF!,УЧАСТНИКИ!#REF!,10,FALSE)</f>
        <v>#REF!</v>
      </c>
    </row>
    <row r="30" spans="1:11" s="177" customFormat="1" x14ac:dyDescent="0.2">
      <c r="A30" s="176"/>
      <c r="B30" s="345"/>
      <c r="C30" s="135"/>
      <c r="D30" s="135"/>
      <c r="E30" s="201"/>
      <c r="F30" s="235"/>
      <c r="G30" s="235"/>
      <c r="H30" s="76"/>
      <c r="I30" s="77"/>
      <c r="J30" s="78" t="e">
        <f>VLOOKUP(#REF!,УЧАСТНИКИ!#REF!,10,FALSE)</f>
        <v>#REF!</v>
      </c>
    </row>
    <row r="31" spans="1:11" s="177" customFormat="1" x14ac:dyDescent="0.2">
      <c r="A31" s="176"/>
      <c r="B31" s="345"/>
      <c r="C31" s="135"/>
      <c r="D31" s="135"/>
      <c r="E31" s="201"/>
      <c r="F31" s="235"/>
      <c r="G31" s="235"/>
      <c r="H31" s="76"/>
      <c r="I31" s="77"/>
      <c r="J31" s="78" t="e">
        <f>VLOOKUP(#REF!,УЧАСТНИКИ!#REF!,10,FALSE)</f>
        <v>#REF!</v>
      </c>
    </row>
    <row r="32" spans="1:11" x14ac:dyDescent="0.2">
      <c r="A32" s="73"/>
      <c r="B32" s="345"/>
      <c r="C32" s="135"/>
      <c r="D32" s="135"/>
      <c r="E32" s="201"/>
      <c r="F32" s="235"/>
      <c r="G32" s="235"/>
      <c r="H32" s="76"/>
      <c r="I32" s="77"/>
      <c r="J32" s="78" t="e">
        <f>VLOOKUP(#REF!,УЧАСТНИКИ!#REF!,10,FALSE)</f>
        <v>#REF!</v>
      </c>
    </row>
    <row r="33" spans="1:10" hidden="1" x14ac:dyDescent="0.2">
      <c r="A33" s="73"/>
      <c r="B33" s="74" t="e">
        <f>VLOOKUP(#REF!,УЧАСТНИКИ!#REF!,3,FALSE)</f>
        <v>#REF!</v>
      </c>
      <c r="C33" s="75" t="e">
        <f>VLOOKUP(#REF!,УЧАСТНИКИ!#REF!,4,FALSE)</f>
        <v>#REF!</v>
      </c>
      <c r="D33" s="75" t="e">
        <f>VLOOKUP(#REF!,УЧАСТНИКИ!#REF!,8,FALSE)</f>
        <v>#REF!</v>
      </c>
      <c r="E33" s="201" t="e">
        <f>#REF!</f>
        <v>#REF!</v>
      </c>
      <c r="F33" s="75" t="e">
        <f>VLOOKUP(#REF!,УЧАСТНИКИ!#REF!,5,FALSE)</f>
        <v>#REF!</v>
      </c>
      <c r="G33" s="115" t="e">
        <f>VLOOKUP(#REF!,УЧАСТНИКИ!#REF!,11,FALSE)</f>
        <v>#REF!</v>
      </c>
      <c r="H33" s="76"/>
      <c r="I33" s="77"/>
      <c r="J33" s="78" t="e">
        <f>VLOOKUP(#REF!,УЧАСТНИКИ!#REF!,10,FALSE)</f>
        <v>#REF!</v>
      </c>
    </row>
    <row r="34" spans="1:10" hidden="1" x14ac:dyDescent="0.2">
      <c r="A34" s="73"/>
      <c r="B34" s="74"/>
      <c r="C34" s="75"/>
      <c r="D34" s="75"/>
      <c r="E34" s="201"/>
      <c r="F34" s="75"/>
      <c r="G34" s="115"/>
      <c r="H34" s="76"/>
      <c r="I34" s="77"/>
      <c r="J34" s="78"/>
    </row>
    <row r="35" spans="1:10" hidden="1" x14ac:dyDescent="0.2">
      <c r="A35" s="73">
        <v>5</v>
      </c>
      <c r="B35" s="74" t="e">
        <f>VLOOKUP(#REF!,УЧАСТНИКИ!#REF!,3,FALSE)</f>
        <v>#REF!</v>
      </c>
      <c r="C35" s="75" t="e">
        <f>VLOOKUP(#REF!,УЧАСТНИКИ!#REF!,4,FALSE)</f>
        <v>#REF!</v>
      </c>
      <c r="D35" s="75" t="e">
        <f>VLOOKUP(#REF!,УЧАСТНИКИ!#REF!,8,FALSE)</f>
        <v>#REF!</v>
      </c>
      <c r="E35" s="201" t="e">
        <f>#REF!</f>
        <v>#REF!</v>
      </c>
      <c r="F35" s="75" t="e">
        <f>VLOOKUP(#REF!,УЧАСТНИКИ!#REF!,5,FALSE)</f>
        <v>#REF!</v>
      </c>
      <c r="G35" s="115" t="e">
        <f>VLOOKUP(#REF!,УЧАСТНИКИ!#REF!,11,FALSE)</f>
        <v>#REF!</v>
      </c>
      <c r="H35" s="76"/>
      <c r="I35" s="77"/>
      <c r="J35" s="78" t="e">
        <f>VLOOKUP(#REF!,УЧАСТНИКИ!#REF!,10,FALSE)</f>
        <v>#REF!</v>
      </c>
    </row>
    <row r="36" spans="1:10" hidden="1" x14ac:dyDescent="0.2">
      <c r="A36" s="73"/>
      <c r="B36" s="74" t="e">
        <f>VLOOKUP(#REF!,УЧАСТНИКИ!#REF!,3,FALSE)</f>
        <v>#REF!</v>
      </c>
      <c r="C36" s="75" t="e">
        <f>VLOOKUP(#REF!,УЧАСТНИКИ!#REF!,4,FALSE)</f>
        <v>#REF!</v>
      </c>
      <c r="D36" s="75" t="e">
        <f>VLOOKUP(#REF!,УЧАСТНИКИ!#REF!,8,FALSE)</f>
        <v>#REF!</v>
      </c>
      <c r="E36" s="201" t="e">
        <f>#REF!</f>
        <v>#REF!</v>
      </c>
      <c r="F36" s="75" t="e">
        <f>VLOOKUP(#REF!,УЧАСТНИКИ!#REF!,5,FALSE)</f>
        <v>#REF!</v>
      </c>
      <c r="G36" s="115" t="e">
        <f>VLOOKUP(#REF!,УЧАСТНИКИ!#REF!,11,FALSE)</f>
        <v>#REF!</v>
      </c>
      <c r="H36" s="76"/>
      <c r="I36" s="77"/>
      <c r="J36" s="78" t="e">
        <f>VLOOKUP(#REF!,УЧАСТНИКИ!#REF!,10,FALSE)</f>
        <v>#REF!</v>
      </c>
    </row>
    <row r="37" spans="1:10" hidden="1" x14ac:dyDescent="0.2">
      <c r="A37" s="73"/>
      <c r="B37" s="74" t="e">
        <f>VLOOKUP(#REF!,УЧАСТНИКИ!#REF!,3,FALSE)</f>
        <v>#REF!</v>
      </c>
      <c r="C37" s="75" t="e">
        <f>VLOOKUP(#REF!,УЧАСТНИКИ!#REF!,4,FALSE)</f>
        <v>#REF!</v>
      </c>
      <c r="D37" s="75" t="e">
        <f>VLOOKUP(#REF!,УЧАСТНИКИ!#REF!,8,FALSE)</f>
        <v>#REF!</v>
      </c>
      <c r="E37" s="201" t="e">
        <f>#REF!</f>
        <v>#REF!</v>
      </c>
      <c r="F37" s="75" t="e">
        <f>VLOOKUP(#REF!,УЧАСТНИКИ!#REF!,5,FALSE)</f>
        <v>#REF!</v>
      </c>
      <c r="G37" s="115" t="e">
        <f>VLOOKUP(#REF!,УЧАСТНИКИ!#REF!,11,FALSE)</f>
        <v>#REF!</v>
      </c>
      <c r="H37" s="76"/>
      <c r="I37" s="77"/>
      <c r="J37" s="78" t="e">
        <f>VLOOKUP(#REF!,УЧАСТНИКИ!#REF!,10,FALSE)</f>
        <v>#REF!</v>
      </c>
    </row>
    <row r="38" spans="1:10" hidden="1" x14ac:dyDescent="0.2">
      <c r="A38" s="73"/>
      <c r="B38" s="74" t="e">
        <f>VLOOKUP(#REF!,УЧАСТНИКИ!#REF!,3,FALSE)</f>
        <v>#REF!</v>
      </c>
      <c r="C38" s="75" t="e">
        <f>VLOOKUP(#REF!,УЧАСТНИКИ!#REF!,4,FALSE)</f>
        <v>#REF!</v>
      </c>
      <c r="D38" s="75" t="e">
        <f>VLOOKUP(#REF!,УЧАСТНИКИ!#REF!,8,FALSE)</f>
        <v>#REF!</v>
      </c>
      <c r="E38" s="201" t="e">
        <f>#REF!</f>
        <v>#REF!</v>
      </c>
      <c r="F38" s="75" t="e">
        <f>VLOOKUP(#REF!,УЧАСТНИКИ!#REF!,5,FALSE)</f>
        <v>#REF!</v>
      </c>
      <c r="G38" s="115" t="e">
        <f>VLOOKUP(#REF!,УЧАСТНИКИ!#REF!,11,FALSE)</f>
        <v>#REF!</v>
      </c>
      <c r="H38" s="76"/>
      <c r="I38" s="77"/>
      <c r="J38" s="78" t="e">
        <f>VLOOKUP(#REF!,УЧАСТНИКИ!#REF!,10,FALSE)</f>
        <v>#REF!</v>
      </c>
    </row>
    <row r="39" spans="1:10" hidden="1" x14ac:dyDescent="0.2">
      <c r="A39" s="73"/>
      <c r="B39" s="74" t="e">
        <f>VLOOKUP(#REF!,УЧАСТНИКИ!#REF!,3,FALSE)</f>
        <v>#REF!</v>
      </c>
      <c r="C39" s="75" t="e">
        <f>VLOOKUP(#REF!,УЧАСТНИКИ!#REF!,4,FALSE)</f>
        <v>#REF!</v>
      </c>
      <c r="D39" s="75" t="e">
        <f>VLOOKUP(#REF!,УЧАСТНИКИ!#REF!,8,FALSE)</f>
        <v>#REF!</v>
      </c>
      <c r="E39" s="201" t="e">
        <f>#REF!</f>
        <v>#REF!</v>
      </c>
      <c r="F39" s="75" t="e">
        <f>VLOOKUP(#REF!,УЧАСТНИКИ!#REF!,5,FALSE)</f>
        <v>#REF!</v>
      </c>
      <c r="G39" s="115" t="e">
        <f>VLOOKUP(#REF!,УЧАСТНИКИ!#REF!,11,FALSE)</f>
        <v>#REF!</v>
      </c>
      <c r="H39" s="76"/>
      <c r="I39" s="77"/>
      <c r="J39" s="78" t="e">
        <f>VLOOKUP(#REF!,УЧАСТНИКИ!#REF!,10,FALSE)</f>
        <v>#REF!</v>
      </c>
    </row>
    <row r="40" spans="1:10" hidden="1" x14ac:dyDescent="0.2">
      <c r="A40" s="73"/>
      <c r="B40" s="74" t="e">
        <f>VLOOKUP(#REF!,УЧАСТНИКИ!#REF!,3,FALSE)</f>
        <v>#REF!</v>
      </c>
      <c r="C40" s="75" t="e">
        <f>VLOOKUP(#REF!,УЧАСТНИКИ!#REF!,4,FALSE)</f>
        <v>#REF!</v>
      </c>
      <c r="D40" s="75" t="e">
        <f>VLOOKUP(#REF!,УЧАСТНИКИ!#REF!,8,FALSE)</f>
        <v>#REF!</v>
      </c>
      <c r="E40" s="201" t="e">
        <f>#REF!</f>
        <v>#REF!</v>
      </c>
      <c r="F40" s="75" t="e">
        <f>VLOOKUP(#REF!,УЧАСТНИКИ!#REF!,5,FALSE)</f>
        <v>#REF!</v>
      </c>
      <c r="G40" s="115" t="e">
        <f>VLOOKUP(#REF!,УЧАСТНИКИ!#REF!,11,FALSE)</f>
        <v>#REF!</v>
      </c>
      <c r="H40" s="76"/>
      <c r="I40" s="77"/>
      <c r="J40" s="78" t="e">
        <f>VLOOKUP(#REF!,УЧАСТНИКИ!#REF!,10,FALSE)</f>
        <v>#REF!</v>
      </c>
    </row>
    <row r="41" spans="1:10" ht="15.75" x14ac:dyDescent="0.25">
      <c r="B41" s="420" t="s">
        <v>33</v>
      </c>
      <c r="C41" s="1"/>
      <c r="F41" s="433" t="s">
        <v>34</v>
      </c>
      <c r="G41" s="433"/>
      <c r="J41" s="55"/>
    </row>
    <row r="42" spans="1:10" x14ac:dyDescent="0.2">
      <c r="C42" s="6"/>
      <c r="J42" s="55"/>
    </row>
    <row r="43" spans="1:10" ht="15.75" x14ac:dyDescent="0.25">
      <c r="B43" s="420"/>
      <c r="C43" s="420"/>
      <c r="J43" s="55"/>
    </row>
    <row r="44" spans="1:10" x14ac:dyDescent="0.2">
      <c r="C44" s="54"/>
    </row>
  </sheetData>
  <mergeCells count="8">
    <mergeCell ref="B9:C9"/>
    <mergeCell ref="F41:G41"/>
    <mergeCell ref="A1:J1"/>
    <mergeCell ref="A2:I2"/>
    <mergeCell ref="A3:I3"/>
    <mergeCell ref="A4:I4"/>
    <mergeCell ref="A5:B5"/>
    <mergeCell ref="A6:B6"/>
  </mergeCells>
  <printOptions horizontalCentered="1"/>
  <pageMargins left="0.27559055118110237" right="0.23622047244094491" top="0.78740157480314965" bottom="0.39370078740157483" header="0.51181102362204722" footer="0.51181102362204722"/>
  <pageSetup paperSize="9" scale="91" fitToHeight="11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L89"/>
  <sheetViews>
    <sheetView view="pageBreakPreview" zoomScaleNormal="90" zoomScaleSheetLayoutView="100" workbookViewId="0">
      <selection activeCell="B10" sqref="B10:K18"/>
    </sheetView>
  </sheetViews>
  <sheetFormatPr defaultColWidth="8.28515625" defaultRowHeight="12.75" outlineLevelCol="1" x14ac:dyDescent="0.2"/>
  <cols>
    <col min="1" max="1" width="4.7109375" style="59" customWidth="1"/>
    <col min="2" max="2" width="32.42578125" style="54" customWidth="1"/>
    <col min="3" max="3" width="9.28515625" style="58" bestFit="1" customWidth="1"/>
    <col min="4" max="4" width="7.42578125" style="58" customWidth="1"/>
    <col min="5" max="5" width="18" style="58" bestFit="1" customWidth="1"/>
    <col min="6" max="6" width="23" style="58" customWidth="1"/>
    <col min="7" max="7" width="9.42578125" style="114" customWidth="1"/>
    <col min="8" max="8" width="7.5703125" style="54" customWidth="1"/>
    <col min="9" max="9" width="6.28515625" style="54" customWidth="1"/>
    <col min="10" max="10" width="7.5703125" style="54" customWidth="1"/>
    <col min="11" max="11" width="31.7109375" style="54" customWidth="1"/>
    <col min="12" max="12" width="8.28515625" style="54" customWidth="1" outlineLevel="1"/>
    <col min="13" max="16384" width="8.28515625" style="54"/>
  </cols>
  <sheetData>
    <row r="1" spans="1:12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</row>
    <row r="2" spans="1:12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</row>
    <row r="3" spans="1:12" ht="24.75" customHeight="1" x14ac:dyDescent="0.25">
      <c r="A3" s="457" t="str">
        <f>Name_4</f>
        <v>ЛИЧНО-КОМАНДНЫЙ ЧЕМПИОНАТ РЕСПУБЛИКИ ТАТАРСТАН ПО ЛЕГКОЙ АТЛЕТИКЕ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</row>
    <row r="5" spans="1:12" ht="15" customHeight="1" x14ac:dyDescent="0.25">
      <c r="A5" s="450" t="s">
        <v>8</v>
      </c>
      <c r="B5" s="450"/>
      <c r="C5" s="450"/>
      <c r="D5" s="450"/>
      <c r="E5" s="450"/>
      <c r="F5" s="450"/>
      <c r="G5" s="450"/>
      <c r="H5" s="450"/>
      <c r="I5" s="450"/>
      <c r="J5" s="450"/>
      <c r="K5" s="450"/>
    </row>
    <row r="6" spans="1:12" ht="12.75" customHeight="1" x14ac:dyDescent="0.2">
      <c r="A6" s="451" t="s">
        <v>234</v>
      </c>
      <c r="B6" s="451"/>
      <c r="D6" s="59"/>
      <c r="E6" s="116"/>
      <c r="F6" s="178"/>
    </row>
    <row r="7" spans="1:12" ht="12.75" customHeight="1" x14ac:dyDescent="0.2">
      <c r="A7" s="118"/>
      <c r="D7" s="59"/>
      <c r="E7" s="178" t="s">
        <v>344</v>
      </c>
      <c r="F7" s="355" t="str">
        <f>d_1</f>
        <v>06 ИЮЛЯ 2017г.</v>
      </c>
      <c r="H7" s="120"/>
      <c r="I7" s="120"/>
      <c r="J7" s="120"/>
      <c r="K7" s="121" t="str">
        <f>d_5</f>
        <v>г. Казань, Футбольно-легкоатлетический манеж</v>
      </c>
    </row>
    <row r="8" spans="1:12" ht="24" x14ac:dyDescent="0.2">
      <c r="A8" s="122" t="s">
        <v>101</v>
      </c>
      <c r="B8" s="123" t="s">
        <v>31</v>
      </c>
      <c r="C8" s="123" t="s">
        <v>9</v>
      </c>
      <c r="D8" s="123" t="s">
        <v>2</v>
      </c>
      <c r="E8" s="123" t="s">
        <v>65</v>
      </c>
      <c r="F8" s="123" t="s">
        <v>66</v>
      </c>
      <c r="G8" s="125" t="s">
        <v>45</v>
      </c>
      <c r="H8" s="123" t="s">
        <v>5</v>
      </c>
      <c r="I8" s="123" t="s">
        <v>124</v>
      </c>
      <c r="J8" s="123" t="s">
        <v>6</v>
      </c>
      <c r="K8" s="126" t="s">
        <v>7</v>
      </c>
    </row>
    <row r="9" spans="1:12" ht="15" customHeight="1" x14ac:dyDescent="0.2">
      <c r="A9" s="127"/>
      <c r="B9" s="438" t="str">
        <f>Name_9</f>
        <v>МУЖЧИНЫ 2001г.р. и старше</v>
      </c>
      <c r="C9" s="438"/>
      <c r="D9" s="128"/>
      <c r="E9" s="128"/>
      <c r="F9" s="128"/>
      <c r="G9" s="130"/>
      <c r="H9" s="128"/>
      <c r="I9" s="128"/>
      <c r="J9" s="128"/>
      <c r="K9" s="131"/>
    </row>
    <row r="10" spans="1:12" ht="15" customHeight="1" x14ac:dyDescent="0.2">
      <c r="A10" s="132">
        <v>1</v>
      </c>
      <c r="B10" s="345" t="str">
        <f>VLOOKUP($L10,УЧАСТНИКИ!$A$1:$K$716,3,FALSE)</f>
        <v>ХУЗИАХМЕТОВ АРТУР</v>
      </c>
      <c r="C10" s="135">
        <f>VLOOKUP($L10,УЧАСТНИКИ!$A$1:$K$716,4,FALSE)</f>
        <v>1997</v>
      </c>
      <c r="D10" s="135">
        <f>VLOOKUP($L10,УЧАСТНИКИ!$A$1:$K$716,8,FALSE)</f>
        <v>2</v>
      </c>
      <c r="E10" s="235" t="str">
        <f>VLOOKUP($L10,УЧАСТНИКИ!$A$1:$K$716,5,FALSE)</f>
        <v>КАЗАНЬ</v>
      </c>
      <c r="F10" s="235" t="str">
        <f>VLOOKUP($L10,УЧАСТНИКИ!$A$1:$K$716,11,FALSE)</f>
        <v>КДЮСШ АВИАТОР</v>
      </c>
      <c r="G10" s="179">
        <v>44.55</v>
      </c>
      <c r="H10" s="137">
        <v>2</v>
      </c>
      <c r="I10" s="135" t="s">
        <v>158</v>
      </c>
      <c r="J10" s="137"/>
      <c r="K10" s="306" t="str">
        <f>VLOOKUP($L10,УЧАСТНИКИ!$A$1:$K$716,10,FALSE)</f>
        <v>БОРОДОВИЦЫН СН</v>
      </c>
      <c r="L10" s="201">
        <v>3856</v>
      </c>
    </row>
    <row r="11" spans="1:12" ht="15" customHeight="1" x14ac:dyDescent="0.2">
      <c r="A11" s="132"/>
      <c r="B11" s="345" t="str">
        <f>VLOOKUP($L11,УЧАСТНИКИ!$A$1:$K$716,3,FALSE)</f>
        <v>МАТЮШКИН ДАНИЛ</v>
      </c>
      <c r="C11" s="135">
        <f>VLOOKUP($L11,УЧАСТНИКИ!$A$1:$K$716,4,FALSE)</f>
        <v>1998</v>
      </c>
      <c r="D11" s="135">
        <f>VLOOKUP($L11,УЧАСТНИКИ!$A$1:$K$716,8,FALSE)</f>
        <v>2</v>
      </c>
      <c r="E11" s="235" t="str">
        <f>VLOOKUP($L11,УЧАСТНИКИ!$A$1:$K$716,5,FALSE)</f>
        <v>КАЗАНЬ</v>
      </c>
      <c r="F11" s="235" t="str">
        <f>VLOOKUP($L11,УЧАСТНИКИ!$A$1:$K$716,11,FALSE)</f>
        <v>ПГАФКСиТ</v>
      </c>
      <c r="G11" s="179"/>
      <c r="H11" s="137"/>
      <c r="I11" s="135"/>
      <c r="J11" s="137"/>
      <c r="K11" s="306" t="str">
        <f>VLOOKUP($L11,УЧАСТНИКИ!$A$1:$K$716,10,FALSE)</f>
        <v>БОРОВИК СГ</v>
      </c>
      <c r="L11" s="201">
        <v>3573</v>
      </c>
    </row>
    <row r="12" spans="1:12" ht="15" customHeight="1" x14ac:dyDescent="0.2">
      <c r="A12" s="132"/>
      <c r="B12" s="345" t="str">
        <f>VLOOKUP($L12,УЧАСТНИКИ!$A$1:$K$716,3,FALSE)</f>
        <v>ГАЗИЗОВ АЛЬБЕРТ</v>
      </c>
      <c r="C12" s="135">
        <f>VLOOKUP($L12,УЧАСТНИКИ!$A$1:$K$716,4,FALSE)</f>
        <v>1998</v>
      </c>
      <c r="D12" s="135" t="str">
        <f>VLOOKUP($L12,УЧАСТНИКИ!$A$1:$K$716,8,FALSE)</f>
        <v>-</v>
      </c>
      <c r="E12" s="235" t="str">
        <f>VLOOKUP($L12,УЧАСТНИКИ!$A$1:$K$716,5,FALSE)</f>
        <v>ЗЕЛЕНОДОЛЬСК</v>
      </c>
      <c r="F12" s="235" t="str">
        <f>VLOOKUP($L12,УЧАСТНИКИ!$A$1:$K$716,11,FALSE)</f>
        <v>-</v>
      </c>
      <c r="G12" s="179"/>
      <c r="H12" s="137"/>
      <c r="I12" s="135"/>
      <c r="J12" s="137"/>
      <c r="K12" s="306" t="str">
        <f>VLOOKUP($L12,УЧАСТНИКИ!$A$1:$K$716,10,FALSE)</f>
        <v>ГИБАДУЛЛИН РР, ПАВЛОВ ИЛ</v>
      </c>
      <c r="L12" s="201">
        <v>3562</v>
      </c>
    </row>
    <row r="13" spans="1:12" ht="15" customHeight="1" x14ac:dyDescent="0.2">
      <c r="A13" s="132"/>
      <c r="B13" s="345" t="str">
        <f>VLOOKUP($L13,УЧАСТНИКИ!$A$1:$K$716,3,FALSE)</f>
        <v>БАБАЕВ ШАКИР</v>
      </c>
      <c r="C13" s="135">
        <f>VLOOKUP($L13,УЧАСТНИКИ!$A$1:$K$716,4,FALSE)</f>
        <v>1998</v>
      </c>
      <c r="D13" s="135">
        <f>VLOOKUP($L13,УЧАСТНИКИ!$A$1:$K$716,8,FALSE)</f>
        <v>2</v>
      </c>
      <c r="E13" s="235" t="str">
        <f>VLOOKUP($L13,УЧАСТНИКИ!$A$1:$K$716,5,FALSE)</f>
        <v>КАЗАНЬ</v>
      </c>
      <c r="F13" s="235" t="str">
        <f>VLOOKUP($L13,УЧАСТНИКИ!$A$1:$K$716,11,FALSE)</f>
        <v>ПГАФКСиТ</v>
      </c>
      <c r="G13" s="179"/>
      <c r="H13" s="137"/>
      <c r="I13" s="135"/>
      <c r="J13" s="137"/>
      <c r="K13" s="306" t="str">
        <f>VLOOKUP($L13,УЧАСТНИКИ!$A$1:$K$716,10,FALSE)</f>
        <v>БОРОВИК СГ</v>
      </c>
      <c r="L13" s="201">
        <v>3574</v>
      </c>
    </row>
    <row r="14" spans="1:12" ht="7.5" customHeight="1" x14ac:dyDescent="0.2">
      <c r="A14" s="132"/>
      <c r="B14" s="346"/>
      <c r="C14" s="134"/>
      <c r="D14" s="134"/>
      <c r="E14" s="234"/>
      <c r="F14" s="235"/>
      <c r="G14" s="179"/>
      <c r="H14" s="137"/>
      <c r="I14" s="335"/>
      <c r="J14" s="137"/>
      <c r="K14" s="237"/>
      <c r="L14" s="47"/>
    </row>
    <row r="15" spans="1:12" ht="15" customHeight="1" x14ac:dyDescent="0.2">
      <c r="A15" s="132">
        <v>2</v>
      </c>
      <c r="B15" s="345" t="str">
        <f>VLOOKUP($L15,УЧАСТНИКИ!$A$1:$K$716,3,FALSE)</f>
        <v>ШАРИФУЛЛИН ИЛЬНАЗ</v>
      </c>
      <c r="C15" s="135">
        <f>VLOOKUP($L15,УЧАСТНИКИ!$A$1:$K$716,4,FALSE)</f>
        <v>1994</v>
      </c>
      <c r="D15" s="135">
        <f>VLOOKUP($L15,УЧАСТНИКИ!$A$1:$K$716,8,FALSE)</f>
        <v>1</v>
      </c>
      <c r="E15" s="235" t="str">
        <f>VLOOKUP($L15,УЧАСТНИКИ!$A$1:$K$716,5,FALSE)</f>
        <v>КАЗАНЬ</v>
      </c>
      <c r="F15" s="235" t="str">
        <f>VLOOKUP($L15,УЧАСТНИКИ!$A$1:$K$716,11,FALSE)</f>
        <v>СДЮСШОР ЛА</v>
      </c>
      <c r="G15" s="179">
        <v>45.81</v>
      </c>
      <c r="H15" s="137">
        <v>2</v>
      </c>
      <c r="I15" s="135" t="s">
        <v>158</v>
      </c>
      <c r="J15" s="137"/>
      <c r="K15" s="306" t="str">
        <f>VLOOKUP($L15,УЧАСТНИКИ!$A$1:$K$716,10,FALSE)</f>
        <v>ФАЙЗУЛЛИНА ГП</v>
      </c>
      <c r="L15" s="201">
        <v>3731</v>
      </c>
    </row>
    <row r="16" spans="1:12" ht="15" customHeight="1" x14ac:dyDescent="0.2">
      <c r="A16" s="132"/>
      <c r="B16" s="345" t="str">
        <f>VLOOKUP($L16,УЧАСТНИКИ!$A$1:$K$716,3,FALSE)</f>
        <v>БРАЙНИН СЕРГЕЙ</v>
      </c>
      <c r="C16" s="135">
        <f>VLOOKUP($L16,УЧАСТНИКИ!$A$1:$K$716,4,FALSE)</f>
        <v>1997</v>
      </c>
      <c r="D16" s="135" t="str">
        <f>VLOOKUP($L16,УЧАСТНИКИ!$A$1:$K$716,8,FALSE)</f>
        <v>КМС</v>
      </c>
      <c r="E16" s="235" t="str">
        <f>VLOOKUP($L16,УЧАСТНИКИ!$A$1:$K$716,5,FALSE)</f>
        <v>КАЗАНЬ</v>
      </c>
      <c r="F16" s="235" t="str">
        <f>VLOOKUP($L16,УЧАСТНИКИ!$A$1:$K$716,11,FALSE)</f>
        <v>СДЮСШОР ЛА</v>
      </c>
      <c r="G16" s="179"/>
      <c r="H16" s="137"/>
      <c r="I16" s="135"/>
      <c r="J16" s="137"/>
      <c r="K16" s="306" t="str">
        <f>VLOOKUP($L16,УЧАСТНИКИ!$A$1:$K$716,10,FALSE)</f>
        <v>ВОСТРИКОВА ИА</v>
      </c>
      <c r="L16" s="201">
        <v>2</v>
      </c>
    </row>
    <row r="17" spans="1:12" ht="15" customHeight="1" x14ac:dyDescent="0.2">
      <c r="A17" s="132"/>
      <c r="B17" s="345" t="str">
        <f>VLOOKUP($L17,УЧАСТНИКИ!$A$1:$K$716,3,FALSE)</f>
        <v>ФЕДОТОВ МАКСИМ</v>
      </c>
      <c r="C17" s="135">
        <f>VLOOKUP($L17,УЧАСТНИКИ!$A$1:$K$716,4,FALSE)</f>
        <v>1999</v>
      </c>
      <c r="D17" s="135" t="str">
        <f>VLOOKUP($L17,УЧАСТНИКИ!$A$1:$K$716,8,FALSE)</f>
        <v>-</v>
      </c>
      <c r="E17" s="235" t="str">
        <f>VLOOKUP($L17,УЧАСТНИКИ!$A$1:$K$716,5,FALSE)</f>
        <v>КАЗАНЬ</v>
      </c>
      <c r="F17" s="235" t="str">
        <f>VLOOKUP($L17,УЧАСТНИКИ!$A$1:$K$716,11,FALSE)</f>
        <v>СДЮСШОР ТАСМА</v>
      </c>
      <c r="G17" s="179"/>
      <c r="H17" s="137"/>
      <c r="I17" s="135"/>
      <c r="J17" s="137"/>
      <c r="K17" s="306" t="str">
        <f>VLOOKUP($L17,УЧАСТНИКИ!$A$1:$K$716,10,FALSE)</f>
        <v>ЛАТЫПОВА НП</v>
      </c>
      <c r="L17" s="201">
        <v>3863</v>
      </c>
    </row>
    <row r="18" spans="1:12" ht="15" customHeight="1" x14ac:dyDescent="0.2">
      <c r="A18" s="132"/>
      <c r="B18" s="345" t="str">
        <f>VLOOKUP($L18,УЧАСТНИКИ!$A$1:$K$716,3,FALSE)</f>
        <v>ГАЙНУТДИНОВ АЗАТ</v>
      </c>
      <c r="C18" s="135">
        <f>VLOOKUP($L18,УЧАСТНИКИ!$A$1:$K$716,4,FALSE)</f>
        <v>1999</v>
      </c>
      <c r="D18" s="135" t="str">
        <f>VLOOKUP($L18,УЧАСТНИКИ!$A$1:$K$716,8,FALSE)</f>
        <v>КМС</v>
      </c>
      <c r="E18" s="235" t="str">
        <f>VLOOKUP($L18,УЧАСТНИКИ!$A$1:$K$716,5,FALSE)</f>
        <v>КАЗАНЬ</v>
      </c>
      <c r="F18" s="235" t="str">
        <f>VLOOKUP($L18,УЧАСТНИКИ!$A$1:$K$716,11,FALSE)</f>
        <v>СДЮСШОР ТАСМА</v>
      </c>
      <c r="G18" s="179"/>
      <c r="H18" s="137"/>
      <c r="I18" s="135"/>
      <c r="J18" s="137"/>
      <c r="K18" s="306" t="str">
        <f>VLOOKUP($L18,УЧАСТНИКИ!$A$1:$K$716,10,FALSE)</f>
        <v>КУТДУСОВ РХ</v>
      </c>
      <c r="L18" s="201">
        <v>3760</v>
      </c>
    </row>
    <row r="19" spans="1:12" ht="9.75" customHeight="1" x14ac:dyDescent="0.2">
      <c r="A19" s="132"/>
      <c r="B19" s="346"/>
      <c r="C19" s="134"/>
      <c r="D19" s="134"/>
      <c r="E19" s="234"/>
      <c r="F19" s="235"/>
      <c r="G19" s="179"/>
      <c r="H19" s="137"/>
      <c r="I19" s="137"/>
      <c r="J19" s="137"/>
      <c r="K19" s="237"/>
      <c r="L19" s="47"/>
    </row>
    <row r="20" spans="1:12" ht="15" customHeight="1" x14ac:dyDescent="0.2">
      <c r="A20" s="132">
        <v>3</v>
      </c>
      <c r="B20" s="345" t="e">
        <f>VLOOKUP($L20,УЧАСТНИКИ!$A$1:$K$716,3,FALSE)</f>
        <v>#N/A</v>
      </c>
      <c r="C20" s="135" t="e">
        <f>VLOOKUP($L20,УЧАСТНИКИ!$A$1:$K$716,4,FALSE)</f>
        <v>#N/A</v>
      </c>
      <c r="D20" s="135" t="e">
        <f>VLOOKUP($L20,УЧАСТНИКИ!$A$1:$K$716,8,FALSE)</f>
        <v>#N/A</v>
      </c>
      <c r="E20" s="235" t="e">
        <f>VLOOKUP($L20,УЧАСТНИКИ!$A$1:$K$716,5,FALSE)</f>
        <v>#N/A</v>
      </c>
      <c r="F20" s="235" t="e">
        <f>VLOOKUP($L20,УЧАСТНИКИ!$A$1:$K$716,11,FALSE)</f>
        <v>#N/A</v>
      </c>
      <c r="G20" s="179"/>
      <c r="H20" s="137"/>
      <c r="I20" s="306"/>
      <c r="J20" s="137"/>
      <c r="K20" s="306" t="e">
        <f>VLOOKUP($L20,УЧАСТНИКИ!$A$1:$K$716,10,FALSE)</f>
        <v>#N/A</v>
      </c>
      <c r="L20" s="201"/>
    </row>
    <row r="21" spans="1:12" ht="15" customHeight="1" x14ac:dyDescent="0.2">
      <c r="A21" s="132"/>
      <c r="B21" s="345" t="e">
        <f>VLOOKUP($L21,УЧАСТНИКИ!$A$1:$K$716,3,FALSE)</f>
        <v>#N/A</v>
      </c>
      <c r="C21" s="135" t="e">
        <f>VLOOKUP($L21,УЧАСТНИКИ!$A$1:$K$716,4,FALSE)</f>
        <v>#N/A</v>
      </c>
      <c r="D21" s="135" t="e">
        <f>VLOOKUP($L21,УЧАСТНИКИ!$A$1:$K$716,8,FALSE)</f>
        <v>#N/A</v>
      </c>
      <c r="E21" s="235" t="e">
        <f>VLOOKUP($L21,УЧАСТНИКИ!$A$1:$K$716,5,FALSE)</f>
        <v>#N/A</v>
      </c>
      <c r="F21" s="235" t="e">
        <f>VLOOKUP($L21,УЧАСТНИКИ!$A$1:$K$716,11,FALSE)</f>
        <v>#N/A</v>
      </c>
      <c r="G21" s="179"/>
      <c r="H21" s="137"/>
      <c r="I21" s="306"/>
      <c r="J21" s="137"/>
      <c r="K21" s="306" t="e">
        <f>VLOOKUP($L21,УЧАСТНИКИ!$A$1:$K$716,10,FALSE)</f>
        <v>#N/A</v>
      </c>
      <c r="L21" s="201"/>
    </row>
    <row r="22" spans="1:12" ht="15" customHeight="1" x14ac:dyDescent="0.2">
      <c r="A22" s="132"/>
      <c r="B22" s="345" t="e">
        <f>VLOOKUP($L22,УЧАСТНИКИ!$A$1:$K$716,3,FALSE)</f>
        <v>#N/A</v>
      </c>
      <c r="C22" s="135" t="e">
        <f>VLOOKUP($L22,УЧАСТНИКИ!$A$1:$K$716,4,FALSE)</f>
        <v>#N/A</v>
      </c>
      <c r="D22" s="135" t="e">
        <f>VLOOKUP($L22,УЧАСТНИКИ!$A$1:$K$716,8,FALSE)</f>
        <v>#N/A</v>
      </c>
      <c r="E22" s="235" t="e">
        <f>VLOOKUP($L22,УЧАСТНИКИ!$A$1:$K$716,5,FALSE)</f>
        <v>#N/A</v>
      </c>
      <c r="F22" s="235" t="e">
        <f>VLOOKUP($L22,УЧАСТНИКИ!$A$1:$K$716,11,FALSE)</f>
        <v>#N/A</v>
      </c>
      <c r="G22" s="179"/>
      <c r="H22" s="137"/>
      <c r="I22" s="306"/>
      <c r="J22" s="137"/>
      <c r="K22" s="306" t="e">
        <f>VLOOKUP($L22,УЧАСТНИКИ!$A$1:$K$716,10,FALSE)</f>
        <v>#N/A</v>
      </c>
      <c r="L22" s="201"/>
    </row>
    <row r="23" spans="1:12" ht="15" customHeight="1" x14ac:dyDescent="0.2">
      <c r="A23" s="132"/>
      <c r="B23" s="345" t="e">
        <f>VLOOKUP($L23,УЧАСТНИКИ!$A$1:$K$716,3,FALSE)</f>
        <v>#N/A</v>
      </c>
      <c r="C23" s="135" t="e">
        <f>VLOOKUP($L23,УЧАСТНИКИ!$A$1:$K$716,4,FALSE)</f>
        <v>#N/A</v>
      </c>
      <c r="D23" s="135" t="e">
        <f>VLOOKUP($L23,УЧАСТНИКИ!$A$1:$K$716,8,FALSE)</f>
        <v>#N/A</v>
      </c>
      <c r="E23" s="235" t="e">
        <f>VLOOKUP($L23,УЧАСТНИКИ!$A$1:$K$716,5,FALSE)</f>
        <v>#N/A</v>
      </c>
      <c r="F23" s="235" t="e">
        <f>VLOOKUP($L23,УЧАСТНИКИ!$A$1:$K$716,11,FALSE)</f>
        <v>#N/A</v>
      </c>
      <c r="G23" s="179"/>
      <c r="H23" s="137"/>
      <c r="I23" s="306"/>
      <c r="J23" s="137"/>
      <c r="K23" s="306" t="e">
        <f>VLOOKUP($L23,УЧАСТНИКИ!$A$1:$K$716,10,FALSE)</f>
        <v>#N/A</v>
      </c>
      <c r="L23" s="201"/>
    </row>
    <row r="24" spans="1:12" ht="9" customHeight="1" x14ac:dyDescent="0.2">
      <c r="A24" s="132"/>
      <c r="B24" s="346"/>
      <c r="C24" s="134"/>
      <c r="D24" s="134"/>
      <c r="E24" s="234"/>
      <c r="F24" s="235"/>
      <c r="G24" s="179"/>
      <c r="H24" s="137"/>
      <c r="I24" s="137"/>
      <c r="J24" s="137"/>
      <c r="K24" s="237"/>
      <c r="L24" s="47"/>
    </row>
    <row r="25" spans="1:12" ht="15" customHeight="1" x14ac:dyDescent="0.2">
      <c r="A25" s="132">
        <v>4</v>
      </c>
      <c r="B25" s="345" t="e">
        <f>VLOOKUP($L25,УЧАСТНИКИ!$A$1:$K$716,3,FALSE)</f>
        <v>#N/A</v>
      </c>
      <c r="C25" s="135" t="e">
        <f>VLOOKUP($L25,УЧАСТНИКИ!$A$1:$K$716,4,FALSE)</f>
        <v>#N/A</v>
      </c>
      <c r="D25" s="135" t="e">
        <f>VLOOKUP($L25,УЧАСТНИКИ!$A$1:$K$716,8,FALSE)</f>
        <v>#N/A</v>
      </c>
      <c r="E25" s="235" t="e">
        <f>VLOOKUP($L25,УЧАСТНИКИ!$A$1:$K$716,5,FALSE)</f>
        <v>#N/A</v>
      </c>
      <c r="F25" s="235" t="e">
        <f>VLOOKUP($L25,УЧАСТНИКИ!$A$1:$K$716,11,FALSE)</f>
        <v>#N/A</v>
      </c>
      <c r="G25" s="179"/>
      <c r="H25" s="137"/>
      <c r="I25" s="306"/>
      <c r="J25" s="137"/>
      <c r="K25" s="306" t="e">
        <f>VLOOKUP($L25,УЧАСТНИКИ!$A$1:$K$716,10,FALSE)</f>
        <v>#N/A</v>
      </c>
      <c r="L25" s="201"/>
    </row>
    <row r="26" spans="1:12" ht="15" customHeight="1" x14ac:dyDescent="0.2">
      <c r="A26" s="132"/>
      <c r="B26" s="345" t="e">
        <f>VLOOKUP($L26,УЧАСТНИКИ!$A$1:$K$716,3,FALSE)</f>
        <v>#N/A</v>
      </c>
      <c r="C26" s="135" t="e">
        <f>VLOOKUP($L26,УЧАСТНИКИ!$A$1:$K$716,4,FALSE)</f>
        <v>#N/A</v>
      </c>
      <c r="D26" s="135" t="e">
        <f>VLOOKUP($L26,УЧАСТНИКИ!$A$1:$K$716,8,FALSE)</f>
        <v>#N/A</v>
      </c>
      <c r="E26" s="235" t="e">
        <f>VLOOKUP($L26,УЧАСТНИКИ!$A$1:$K$716,5,FALSE)</f>
        <v>#N/A</v>
      </c>
      <c r="F26" s="235" t="e">
        <f>VLOOKUP($L26,УЧАСТНИКИ!$A$1:$K$716,11,FALSE)</f>
        <v>#N/A</v>
      </c>
      <c r="G26" s="179"/>
      <c r="H26" s="137"/>
      <c r="I26" s="306"/>
      <c r="J26" s="137"/>
      <c r="K26" s="306" t="e">
        <f>VLOOKUP($L26,УЧАСТНИКИ!$A$1:$K$716,10,FALSE)</f>
        <v>#N/A</v>
      </c>
      <c r="L26" s="201"/>
    </row>
    <row r="27" spans="1:12" ht="15" customHeight="1" x14ac:dyDescent="0.2">
      <c r="A27" s="132"/>
      <c r="B27" s="345" t="e">
        <f>VLOOKUP($L27,УЧАСТНИКИ!$A$1:$K$716,3,FALSE)</f>
        <v>#N/A</v>
      </c>
      <c r="C27" s="135" t="e">
        <f>VLOOKUP($L27,УЧАСТНИКИ!$A$1:$K$716,4,FALSE)</f>
        <v>#N/A</v>
      </c>
      <c r="D27" s="135" t="e">
        <f>VLOOKUP($L27,УЧАСТНИКИ!$A$1:$K$716,8,FALSE)</f>
        <v>#N/A</v>
      </c>
      <c r="E27" s="235" t="e">
        <f>VLOOKUP($L27,УЧАСТНИКИ!$A$1:$K$716,5,FALSE)</f>
        <v>#N/A</v>
      </c>
      <c r="F27" s="235" t="e">
        <f>VLOOKUP($L27,УЧАСТНИКИ!$A$1:$K$716,11,FALSE)</f>
        <v>#N/A</v>
      </c>
      <c r="G27" s="179"/>
      <c r="H27" s="137"/>
      <c r="I27" s="306"/>
      <c r="J27" s="137"/>
      <c r="K27" s="306" t="e">
        <f>VLOOKUP($L27,УЧАСТНИКИ!$A$1:$K$716,10,FALSE)</f>
        <v>#N/A</v>
      </c>
      <c r="L27" s="201"/>
    </row>
    <row r="28" spans="1:12" ht="15" customHeight="1" x14ac:dyDescent="0.2">
      <c r="A28" s="132"/>
      <c r="B28" s="345" t="e">
        <f>VLOOKUP($L28,УЧАСТНИКИ!$A$1:$K$716,3,FALSE)</f>
        <v>#N/A</v>
      </c>
      <c r="C28" s="135" t="e">
        <f>VLOOKUP($L28,УЧАСТНИКИ!$A$1:$K$716,4,FALSE)</f>
        <v>#N/A</v>
      </c>
      <c r="D28" s="135" t="e">
        <f>VLOOKUP($L28,УЧАСТНИКИ!$A$1:$K$716,8,FALSE)</f>
        <v>#N/A</v>
      </c>
      <c r="E28" s="235" t="e">
        <f>VLOOKUP($L28,УЧАСТНИКИ!$A$1:$K$716,5,FALSE)</f>
        <v>#N/A</v>
      </c>
      <c r="F28" s="235" t="e">
        <f>VLOOKUP($L28,УЧАСТНИКИ!$A$1:$K$716,11,FALSE)</f>
        <v>#N/A</v>
      </c>
      <c r="G28" s="179"/>
      <c r="H28" s="137"/>
      <c r="I28" s="306"/>
      <c r="J28" s="137"/>
      <c r="K28" s="306" t="e">
        <f>VLOOKUP($L28,УЧАСТНИКИ!$A$1:$K$716,10,FALSE)</f>
        <v>#N/A</v>
      </c>
      <c r="L28" s="201"/>
    </row>
    <row r="29" spans="1:12" ht="9.75" customHeight="1" x14ac:dyDescent="0.2">
      <c r="A29" s="285"/>
      <c r="B29" s="311"/>
      <c r="C29" s="212"/>
      <c r="D29" s="286"/>
      <c r="E29" s="298"/>
      <c r="F29" s="299"/>
      <c r="G29" s="302"/>
      <c r="H29" s="287"/>
      <c r="I29" s="288"/>
      <c r="J29" s="287"/>
      <c r="K29" s="307"/>
      <c r="L29" s="301"/>
    </row>
    <row r="30" spans="1:12" ht="15" customHeight="1" x14ac:dyDescent="0.2">
      <c r="A30" s="132">
        <v>5</v>
      </c>
      <c r="B30" s="345" t="e">
        <f>VLOOKUP($L30,УЧАСТНИКИ!$A$1:$K$716,3,FALSE)</f>
        <v>#N/A</v>
      </c>
      <c r="C30" s="135" t="e">
        <f>VLOOKUP($L30,УЧАСТНИКИ!$A$1:$K$716,4,FALSE)</f>
        <v>#N/A</v>
      </c>
      <c r="D30" s="135" t="e">
        <f>VLOOKUP($L30,УЧАСТНИКИ!$A$1:$K$716,8,FALSE)</f>
        <v>#N/A</v>
      </c>
      <c r="E30" s="235" t="e">
        <f>VLOOKUP($L30,УЧАСТНИКИ!$A$1:$K$716,5,FALSE)</f>
        <v>#N/A</v>
      </c>
      <c r="F30" s="235" t="e">
        <f>VLOOKUP($L30,УЧАСТНИКИ!$A$1:$K$716,11,FALSE)</f>
        <v>#N/A</v>
      </c>
      <c r="G30" s="179">
        <v>50.09</v>
      </c>
      <c r="H30" s="137">
        <v>3</v>
      </c>
      <c r="I30" s="306"/>
      <c r="J30" s="137"/>
      <c r="K30" s="306" t="e">
        <f>VLOOKUP($L30,УЧАСТНИКИ!$A$1:$K$716,10,FALSE)</f>
        <v>#N/A</v>
      </c>
      <c r="L30" s="201"/>
    </row>
    <row r="31" spans="1:12" ht="15" customHeight="1" x14ac:dyDescent="0.2">
      <c r="A31" s="132"/>
      <c r="B31" s="345" t="e">
        <f>VLOOKUP($L31,УЧАСТНИКИ!$A$1:$K$716,3,FALSE)</f>
        <v>#N/A</v>
      </c>
      <c r="C31" s="135" t="e">
        <f>VLOOKUP($L31,УЧАСТНИКИ!$A$1:$K$716,4,FALSE)</f>
        <v>#N/A</v>
      </c>
      <c r="D31" s="135" t="e">
        <f>VLOOKUP($L31,УЧАСТНИКИ!$A$1:$K$716,8,FALSE)</f>
        <v>#N/A</v>
      </c>
      <c r="E31" s="235" t="e">
        <f>VLOOKUP($L31,УЧАСТНИКИ!$A$1:$K$716,5,FALSE)</f>
        <v>#N/A</v>
      </c>
      <c r="F31" s="235" t="e">
        <f>VLOOKUP($L31,УЧАСТНИКИ!$A$1:$K$716,11,FALSE)</f>
        <v>#N/A</v>
      </c>
      <c r="G31" s="179"/>
      <c r="H31" s="137"/>
      <c r="I31" s="306"/>
      <c r="J31" s="137"/>
      <c r="K31" s="306" t="e">
        <f>VLOOKUP($L31,УЧАСТНИКИ!$A$1:$K$716,10,FALSE)</f>
        <v>#N/A</v>
      </c>
      <c r="L31" s="201"/>
    </row>
    <row r="32" spans="1:12" x14ac:dyDescent="0.2">
      <c r="A32" s="132"/>
      <c r="B32" s="345" t="e">
        <f>VLOOKUP($L32,УЧАСТНИКИ!$A$1:$K$716,3,FALSE)</f>
        <v>#N/A</v>
      </c>
      <c r="C32" s="135" t="e">
        <f>VLOOKUP($L32,УЧАСТНИКИ!$A$1:$K$716,4,FALSE)</f>
        <v>#N/A</v>
      </c>
      <c r="D32" s="135" t="e">
        <f>VLOOKUP($L32,УЧАСТНИКИ!$A$1:$K$716,8,FALSE)</f>
        <v>#N/A</v>
      </c>
      <c r="E32" s="235" t="e">
        <f>VLOOKUP($L32,УЧАСТНИКИ!$A$1:$K$716,5,FALSE)</f>
        <v>#N/A</v>
      </c>
      <c r="F32" s="235" t="e">
        <f>VLOOKUP($L32,УЧАСТНИКИ!$A$1:$K$716,11,FALSE)</f>
        <v>#N/A</v>
      </c>
      <c r="G32" s="179"/>
      <c r="H32" s="137"/>
      <c r="I32" s="306"/>
      <c r="J32" s="137"/>
      <c r="K32" s="306" t="e">
        <f>VLOOKUP($L32,УЧАСТНИКИ!$A$1:$K$716,10,FALSE)</f>
        <v>#N/A</v>
      </c>
      <c r="L32" s="201"/>
    </row>
    <row r="33" spans="1:12" ht="15" customHeight="1" x14ac:dyDescent="0.2">
      <c r="A33" s="132"/>
      <c r="B33" s="345" t="e">
        <f>VLOOKUP($L33,УЧАСТНИКИ!$A$1:$K$716,3,FALSE)</f>
        <v>#N/A</v>
      </c>
      <c r="C33" s="135" t="e">
        <f>VLOOKUP($L33,УЧАСТНИКИ!$A$1:$K$716,4,FALSE)</f>
        <v>#N/A</v>
      </c>
      <c r="D33" s="135" t="e">
        <f>VLOOKUP($L33,УЧАСТНИКИ!$A$1:$K$716,8,FALSE)</f>
        <v>#N/A</v>
      </c>
      <c r="E33" s="235" t="e">
        <f>VLOOKUP($L33,УЧАСТНИКИ!$A$1:$K$716,5,FALSE)</f>
        <v>#N/A</v>
      </c>
      <c r="F33" s="235" t="e">
        <f>VLOOKUP($L33,УЧАСТНИКИ!$A$1:$K$716,11,FALSE)</f>
        <v>#N/A</v>
      </c>
      <c r="G33" s="179"/>
      <c r="H33" s="137"/>
      <c r="I33" s="306"/>
      <c r="J33" s="137"/>
      <c r="K33" s="306" t="e">
        <f>VLOOKUP($L33,УЧАСТНИКИ!$A$1:$K$716,10,FALSE)</f>
        <v>#N/A</v>
      </c>
      <c r="L33" s="201"/>
    </row>
    <row r="34" spans="1:12" ht="9.75" customHeight="1" x14ac:dyDescent="0.2">
      <c r="A34" s="132"/>
      <c r="B34" s="346"/>
      <c r="C34" s="134"/>
      <c r="D34" s="134"/>
      <c r="E34" s="234"/>
      <c r="F34" s="235"/>
      <c r="G34" s="179"/>
      <c r="H34" s="137"/>
      <c r="I34" s="137"/>
      <c r="J34" s="137"/>
      <c r="K34" s="237"/>
      <c r="L34" s="72"/>
    </row>
    <row r="35" spans="1:12" ht="15" customHeight="1" x14ac:dyDescent="0.2">
      <c r="A35" s="132">
        <v>6</v>
      </c>
      <c r="B35" s="345" t="e">
        <f>VLOOKUP($L35,УЧАСТНИКИ!$A$1:$K$716,3,FALSE)</f>
        <v>#N/A</v>
      </c>
      <c r="C35" s="135" t="e">
        <f>VLOOKUP($L35,УЧАСТНИКИ!$A$1:$K$716,4,FALSE)</f>
        <v>#N/A</v>
      </c>
      <c r="D35" s="135" t="e">
        <f>VLOOKUP($L35,УЧАСТНИКИ!$A$1:$K$716,8,FALSE)</f>
        <v>#N/A</v>
      </c>
      <c r="E35" s="235" t="e">
        <f>VLOOKUP($L35,УЧАСТНИКИ!$A$1:$K$716,5,FALSE)</f>
        <v>#N/A</v>
      </c>
      <c r="F35" s="235" t="e">
        <f>VLOOKUP($L35,УЧАСТНИКИ!$A$1:$K$716,11,FALSE)</f>
        <v>#N/A</v>
      </c>
      <c r="G35" s="179">
        <v>50.55</v>
      </c>
      <c r="H35" s="137" t="s">
        <v>64</v>
      </c>
      <c r="I35" s="306"/>
      <c r="J35" s="137"/>
      <c r="K35" s="306" t="e">
        <f>VLOOKUP($L35,УЧАСТНИКИ!$A$1:$K$716,10,FALSE)</f>
        <v>#N/A</v>
      </c>
      <c r="L35" s="201"/>
    </row>
    <row r="36" spans="1:12" ht="15" customHeight="1" x14ac:dyDescent="0.2">
      <c r="A36" s="132"/>
      <c r="B36" s="345" t="e">
        <f>VLOOKUP($L36,УЧАСТНИКИ!$A$1:$K$716,3,FALSE)</f>
        <v>#N/A</v>
      </c>
      <c r="C36" s="135" t="e">
        <f>VLOOKUP($L36,УЧАСТНИКИ!$A$1:$K$716,4,FALSE)</f>
        <v>#N/A</v>
      </c>
      <c r="D36" s="135" t="e">
        <f>VLOOKUP($L36,УЧАСТНИКИ!$A$1:$K$716,8,FALSE)</f>
        <v>#N/A</v>
      </c>
      <c r="E36" s="235" t="e">
        <f>VLOOKUP($L36,УЧАСТНИКИ!$A$1:$K$716,5,FALSE)</f>
        <v>#N/A</v>
      </c>
      <c r="F36" s="235" t="e">
        <f>VLOOKUP($L36,УЧАСТНИКИ!$A$1:$K$716,11,FALSE)</f>
        <v>#N/A</v>
      </c>
      <c r="G36" s="179"/>
      <c r="H36" s="137"/>
      <c r="I36" s="306"/>
      <c r="J36" s="137"/>
      <c r="K36" s="306" t="e">
        <f>VLOOKUP($L36,УЧАСТНИКИ!$A$1:$K$716,10,FALSE)</f>
        <v>#N/A</v>
      </c>
      <c r="L36" s="201"/>
    </row>
    <row r="37" spans="1:12" ht="15" customHeight="1" x14ac:dyDescent="0.2">
      <c r="A37" s="132"/>
      <c r="B37" s="345" t="e">
        <f>VLOOKUP($L37,УЧАСТНИКИ!$A$1:$K$716,3,FALSE)</f>
        <v>#N/A</v>
      </c>
      <c r="C37" s="135" t="e">
        <f>VLOOKUP($L37,УЧАСТНИКИ!$A$1:$K$716,4,FALSE)</f>
        <v>#N/A</v>
      </c>
      <c r="D37" s="135" t="e">
        <f>VLOOKUP($L37,УЧАСТНИКИ!$A$1:$K$716,8,FALSE)</f>
        <v>#N/A</v>
      </c>
      <c r="E37" s="235" t="e">
        <f>VLOOKUP($L37,УЧАСТНИКИ!$A$1:$K$716,5,FALSE)</f>
        <v>#N/A</v>
      </c>
      <c r="F37" s="235" t="e">
        <f>VLOOKUP($L37,УЧАСТНИКИ!$A$1:$K$716,11,FALSE)</f>
        <v>#N/A</v>
      </c>
      <c r="G37" s="179"/>
      <c r="H37" s="137"/>
      <c r="I37" s="306"/>
      <c r="J37" s="137"/>
      <c r="K37" s="306" t="e">
        <f>VLOOKUP($L37,УЧАСТНИКИ!$A$1:$K$716,10,FALSE)</f>
        <v>#N/A</v>
      </c>
      <c r="L37" s="201"/>
    </row>
    <row r="38" spans="1:12" ht="15" customHeight="1" x14ac:dyDescent="0.2">
      <c r="A38" s="132"/>
      <c r="B38" s="345" t="e">
        <f>VLOOKUP($L38,УЧАСТНИКИ!$A$1:$K$716,3,FALSE)</f>
        <v>#N/A</v>
      </c>
      <c r="C38" s="135" t="e">
        <f>VLOOKUP($L38,УЧАСТНИКИ!$A$1:$K$716,4,FALSE)</f>
        <v>#N/A</v>
      </c>
      <c r="D38" s="135" t="e">
        <f>VLOOKUP($L38,УЧАСТНИКИ!$A$1:$K$716,8,FALSE)</f>
        <v>#N/A</v>
      </c>
      <c r="E38" s="235" t="e">
        <f>VLOOKUP($L38,УЧАСТНИКИ!$A$1:$K$716,5,FALSE)</f>
        <v>#N/A</v>
      </c>
      <c r="F38" s="235" t="e">
        <f>VLOOKUP($L38,УЧАСТНИКИ!$A$1:$K$716,11,FALSE)</f>
        <v>#N/A</v>
      </c>
      <c r="G38" s="179"/>
      <c r="H38" s="137"/>
      <c r="I38" s="306"/>
      <c r="J38" s="137"/>
      <c r="K38" s="306" t="e">
        <f>VLOOKUP($L38,УЧАСТНИКИ!$A$1:$K$716,10,FALSE)</f>
        <v>#N/A</v>
      </c>
      <c r="L38" s="201"/>
    </row>
    <row r="39" spans="1:12" ht="7.5" customHeight="1" x14ac:dyDescent="0.2">
      <c r="A39" s="132"/>
      <c r="B39" s="346"/>
      <c r="C39" s="134"/>
      <c r="D39" s="134"/>
      <c r="E39" s="234"/>
      <c r="F39" s="235"/>
      <c r="G39" s="179"/>
      <c r="H39" s="137"/>
      <c r="I39" s="137"/>
      <c r="J39" s="137"/>
      <c r="K39" s="237"/>
      <c r="L39" s="72"/>
    </row>
    <row r="40" spans="1:12" ht="15" customHeight="1" x14ac:dyDescent="0.2">
      <c r="A40" s="132">
        <v>7</v>
      </c>
      <c r="B40" s="345" t="e">
        <f>VLOOKUP($L40,УЧАСТНИКИ!$A$1:$K$716,3,FALSE)</f>
        <v>#N/A</v>
      </c>
      <c r="C40" s="135" t="e">
        <f>VLOOKUP($L40,УЧАСТНИКИ!$A$1:$K$716,4,FALSE)</f>
        <v>#N/A</v>
      </c>
      <c r="D40" s="135" t="e">
        <f>VLOOKUP($L40,УЧАСТНИКИ!$A$1:$K$716,8,FALSE)</f>
        <v>#N/A</v>
      </c>
      <c r="E40" s="235" t="e">
        <f>VLOOKUP($L40,УЧАСТНИКИ!$A$1:$K$716,5,FALSE)</f>
        <v>#N/A</v>
      </c>
      <c r="F40" s="235" t="e">
        <f>VLOOKUP($L40,УЧАСТНИКИ!$A$1:$K$716,11,FALSE)</f>
        <v>#N/A</v>
      </c>
      <c r="G40" s="179">
        <v>54.41</v>
      </c>
      <c r="H40" s="137" t="s">
        <v>69</v>
      </c>
      <c r="I40" s="306"/>
      <c r="J40" s="137"/>
      <c r="K40" s="306" t="e">
        <f>VLOOKUP($L40,УЧАСТНИКИ!$A$1:$K$716,10,FALSE)</f>
        <v>#N/A</v>
      </c>
      <c r="L40" s="201"/>
    </row>
    <row r="41" spans="1:12" ht="15" customHeight="1" x14ac:dyDescent="0.2">
      <c r="A41" s="132"/>
      <c r="B41" s="345" t="e">
        <f>VLOOKUP($L41,УЧАСТНИКИ!$A$1:$K$716,3,FALSE)</f>
        <v>#N/A</v>
      </c>
      <c r="C41" s="135" t="e">
        <f>VLOOKUP($L41,УЧАСТНИКИ!$A$1:$K$716,4,FALSE)</f>
        <v>#N/A</v>
      </c>
      <c r="D41" s="135" t="e">
        <f>VLOOKUP($L41,УЧАСТНИКИ!$A$1:$K$716,8,FALSE)</f>
        <v>#N/A</v>
      </c>
      <c r="E41" s="235" t="e">
        <f>VLOOKUP($L41,УЧАСТНИКИ!$A$1:$K$716,5,FALSE)</f>
        <v>#N/A</v>
      </c>
      <c r="F41" s="235" t="e">
        <f>VLOOKUP($L41,УЧАСТНИКИ!$A$1:$K$716,11,FALSE)</f>
        <v>#N/A</v>
      </c>
      <c r="G41" s="179"/>
      <c r="H41" s="137"/>
      <c r="I41" s="306"/>
      <c r="J41" s="137"/>
      <c r="K41" s="306" t="e">
        <f>VLOOKUP($L41,УЧАСТНИКИ!$A$1:$K$716,10,FALSE)</f>
        <v>#N/A</v>
      </c>
      <c r="L41" s="201"/>
    </row>
    <row r="42" spans="1:12" ht="15" customHeight="1" x14ac:dyDescent="0.2">
      <c r="A42" s="132"/>
      <c r="B42" s="345" t="e">
        <f>VLOOKUP($L42,УЧАСТНИКИ!$A$1:$K$716,3,FALSE)</f>
        <v>#N/A</v>
      </c>
      <c r="C42" s="135" t="e">
        <f>VLOOKUP($L42,УЧАСТНИКИ!$A$1:$K$716,4,FALSE)</f>
        <v>#N/A</v>
      </c>
      <c r="D42" s="135" t="e">
        <f>VLOOKUP($L42,УЧАСТНИКИ!$A$1:$K$716,8,FALSE)</f>
        <v>#N/A</v>
      </c>
      <c r="E42" s="235" t="e">
        <f>VLOOKUP($L42,УЧАСТНИКИ!$A$1:$K$716,5,FALSE)</f>
        <v>#N/A</v>
      </c>
      <c r="F42" s="235" t="e">
        <f>VLOOKUP($L42,УЧАСТНИКИ!$A$1:$K$716,11,FALSE)</f>
        <v>#N/A</v>
      </c>
      <c r="G42" s="179"/>
      <c r="H42" s="137"/>
      <c r="I42" s="306"/>
      <c r="J42" s="137"/>
      <c r="K42" s="306" t="e">
        <f>VLOOKUP($L42,УЧАСТНИКИ!$A$1:$K$716,10,FALSE)</f>
        <v>#N/A</v>
      </c>
      <c r="L42" s="201"/>
    </row>
    <row r="43" spans="1:12" ht="15" customHeight="1" x14ac:dyDescent="0.2">
      <c r="A43" s="132"/>
      <c r="B43" s="345" t="e">
        <f>VLOOKUP($L43,УЧАСТНИКИ!$A$1:$K$716,3,FALSE)</f>
        <v>#N/A</v>
      </c>
      <c r="C43" s="135" t="e">
        <f>VLOOKUP($L43,УЧАСТНИКИ!$A$1:$K$716,4,FALSE)</f>
        <v>#N/A</v>
      </c>
      <c r="D43" s="135" t="e">
        <f>VLOOKUP($L43,УЧАСТНИКИ!$A$1:$K$716,8,FALSE)</f>
        <v>#N/A</v>
      </c>
      <c r="E43" s="235" t="e">
        <f>VLOOKUP($L43,УЧАСТНИКИ!$A$1:$K$716,5,FALSE)</f>
        <v>#N/A</v>
      </c>
      <c r="F43" s="235" t="e">
        <f>VLOOKUP($L43,УЧАСТНИКИ!$A$1:$K$716,11,FALSE)</f>
        <v>#N/A</v>
      </c>
      <c r="G43" s="179"/>
      <c r="H43" s="137"/>
      <c r="I43" s="306"/>
      <c r="J43" s="137"/>
      <c r="K43" s="306" t="e">
        <f>VLOOKUP($L43,УЧАСТНИКИ!$A$1:$K$716,10,FALSE)</f>
        <v>#N/A</v>
      </c>
      <c r="L43" s="201"/>
    </row>
    <row r="44" spans="1:12" ht="11.1" customHeight="1" x14ac:dyDescent="0.2">
      <c r="A44" s="132"/>
      <c r="B44" s="159"/>
      <c r="C44" s="134"/>
      <c r="D44" s="134"/>
      <c r="E44" s="234"/>
      <c r="F44" s="235"/>
      <c r="G44" s="179"/>
      <c r="H44" s="137"/>
      <c r="I44" s="137"/>
      <c r="J44" s="137"/>
      <c r="K44" s="237"/>
      <c r="L44" s="47"/>
    </row>
    <row r="45" spans="1:12" ht="15" customHeight="1" x14ac:dyDescent="0.2">
      <c r="A45" s="127"/>
      <c r="B45" s="438" t="str">
        <f>Name_8</f>
        <v>МУЖЧИНЫ 2001г.р. и старше</v>
      </c>
      <c r="C45" s="438"/>
      <c r="D45" s="128"/>
      <c r="E45" s="128"/>
      <c r="F45" s="128"/>
      <c r="G45" s="130"/>
      <c r="H45" s="128"/>
      <c r="I45" s="128"/>
      <c r="J45" s="128"/>
      <c r="K45" s="131"/>
    </row>
    <row r="46" spans="1:12" ht="14.1" customHeight="1" x14ac:dyDescent="0.2">
      <c r="A46" s="132">
        <v>1</v>
      </c>
      <c r="B46" s="345" t="e">
        <f>VLOOKUP($L46,УЧАСТНИКИ!$A$1:$K$716,3,FALSE)</f>
        <v>#N/A</v>
      </c>
      <c r="C46" s="135" t="e">
        <f>VLOOKUP($L46,УЧАСТНИКИ!$A$1:$K$716,4,FALSE)</f>
        <v>#N/A</v>
      </c>
      <c r="D46" s="135" t="e">
        <f>VLOOKUP($L46,УЧАСТНИКИ!$A$1:$K$716,8,FALSE)</f>
        <v>#N/A</v>
      </c>
      <c r="E46" s="235" t="e">
        <f>VLOOKUP($L46,УЧАСТНИКИ!$A$1:$K$716,5,FALSE)</f>
        <v>#N/A</v>
      </c>
      <c r="F46" s="235" t="e">
        <f>VLOOKUP($L46,УЧАСТНИКИ!$A$1:$K$716,11,FALSE)</f>
        <v>#N/A</v>
      </c>
      <c r="G46" s="180">
        <v>45.52</v>
      </c>
      <c r="H46" s="137">
        <v>2</v>
      </c>
      <c r="I46" s="306"/>
      <c r="J46" s="137"/>
      <c r="K46" s="306" t="e">
        <f>VLOOKUP($L46,УЧАСТНИКИ!$A$1:$K$716,10,FALSE)</f>
        <v>#N/A</v>
      </c>
      <c r="L46" s="201"/>
    </row>
    <row r="47" spans="1:12" ht="14.1" customHeight="1" x14ac:dyDescent="0.2">
      <c r="A47" s="132"/>
      <c r="B47" s="345" t="e">
        <f>VLOOKUP($L47,УЧАСТНИКИ!$A$1:$K$716,3,FALSE)</f>
        <v>#N/A</v>
      </c>
      <c r="C47" s="135" t="e">
        <f>VLOOKUP($L47,УЧАСТНИКИ!$A$1:$K$716,4,FALSE)</f>
        <v>#N/A</v>
      </c>
      <c r="D47" s="135" t="e">
        <f>VLOOKUP($L47,УЧАСТНИКИ!$A$1:$K$716,8,FALSE)</f>
        <v>#N/A</v>
      </c>
      <c r="E47" s="235" t="e">
        <f>VLOOKUP($L47,УЧАСТНИКИ!$A$1:$K$716,5,FALSE)</f>
        <v>#N/A</v>
      </c>
      <c r="F47" s="235" t="e">
        <f>VLOOKUP($L47,УЧАСТНИКИ!$A$1:$K$716,11,FALSE)</f>
        <v>#N/A</v>
      </c>
      <c r="G47" s="180"/>
      <c r="H47" s="137"/>
      <c r="I47" s="306"/>
      <c r="J47" s="137"/>
      <c r="K47" s="306" t="e">
        <f>VLOOKUP($L47,УЧАСТНИКИ!$A$1:$K$716,10,FALSE)</f>
        <v>#N/A</v>
      </c>
      <c r="L47" s="201"/>
    </row>
    <row r="48" spans="1:12" ht="14.1" customHeight="1" x14ac:dyDescent="0.2">
      <c r="A48" s="132"/>
      <c r="B48" s="345" t="e">
        <f>VLOOKUP($L48,УЧАСТНИКИ!$A$1:$K$716,3,FALSE)</f>
        <v>#N/A</v>
      </c>
      <c r="C48" s="135" t="e">
        <f>VLOOKUP($L48,УЧАСТНИКИ!$A$1:$K$716,4,FALSE)</f>
        <v>#N/A</v>
      </c>
      <c r="D48" s="135" t="e">
        <f>VLOOKUP($L48,УЧАСТНИКИ!$A$1:$K$716,8,FALSE)</f>
        <v>#N/A</v>
      </c>
      <c r="E48" s="235" t="e">
        <f>VLOOKUP($L48,УЧАСТНИКИ!$A$1:$K$716,5,FALSE)</f>
        <v>#N/A</v>
      </c>
      <c r="F48" s="235" t="e">
        <f>VLOOKUP($L48,УЧАСТНИКИ!$A$1:$K$716,11,FALSE)</f>
        <v>#N/A</v>
      </c>
      <c r="G48" s="180"/>
      <c r="H48" s="137"/>
      <c r="I48" s="306"/>
      <c r="J48" s="137"/>
      <c r="K48" s="306" t="e">
        <f>VLOOKUP($L48,УЧАСТНИКИ!$A$1:$K$716,10,FALSE)</f>
        <v>#N/A</v>
      </c>
      <c r="L48" s="201"/>
    </row>
    <row r="49" spans="1:12" ht="14.1" customHeight="1" x14ac:dyDescent="0.2">
      <c r="A49" s="132"/>
      <c r="B49" s="345" t="e">
        <f>VLOOKUP($L49,УЧАСТНИКИ!$A$1:$K$716,3,FALSE)</f>
        <v>#N/A</v>
      </c>
      <c r="C49" s="135" t="e">
        <f>VLOOKUP($L49,УЧАСТНИКИ!$A$1:$K$716,4,FALSE)</f>
        <v>#N/A</v>
      </c>
      <c r="D49" s="135" t="e">
        <f>VLOOKUP($L49,УЧАСТНИКИ!$A$1:$K$716,8,FALSE)</f>
        <v>#N/A</v>
      </c>
      <c r="E49" s="235" t="e">
        <f>VLOOKUP($L49,УЧАСТНИКИ!$A$1:$K$716,5,FALSE)</f>
        <v>#N/A</v>
      </c>
      <c r="F49" s="235" t="e">
        <f>VLOOKUP($L49,УЧАСТНИКИ!$A$1:$K$716,11,FALSE)</f>
        <v>#N/A</v>
      </c>
      <c r="G49" s="180"/>
      <c r="H49" s="137"/>
      <c r="I49" s="306"/>
      <c r="J49" s="137"/>
      <c r="K49" s="306" t="e">
        <f>VLOOKUP($L49,УЧАСТНИКИ!$A$1:$K$716,10,FALSE)</f>
        <v>#N/A</v>
      </c>
      <c r="L49" s="201"/>
    </row>
    <row r="50" spans="1:12" ht="7.5" customHeight="1" x14ac:dyDescent="0.2">
      <c r="A50" s="132"/>
      <c r="B50" s="346"/>
      <c r="C50" s="134"/>
      <c r="D50" s="134"/>
      <c r="E50" s="234"/>
      <c r="F50" s="235"/>
      <c r="G50" s="180"/>
      <c r="H50" s="137"/>
      <c r="I50" s="137"/>
      <c r="J50" s="137"/>
      <c r="K50" s="237"/>
      <c r="L50" s="47"/>
    </row>
    <row r="51" spans="1:12" ht="14.1" customHeight="1" x14ac:dyDescent="0.2">
      <c r="A51" s="132">
        <v>2</v>
      </c>
      <c r="B51" s="345" t="e">
        <f>VLOOKUP($L51,УЧАСТНИКИ!$A$1:$K$716,3,FALSE)</f>
        <v>#N/A</v>
      </c>
      <c r="C51" s="135" t="e">
        <f>VLOOKUP($L51,УЧАСТНИКИ!$A$1:$K$716,4,FALSE)</f>
        <v>#N/A</v>
      </c>
      <c r="D51" s="135" t="e">
        <f>VLOOKUP($L51,УЧАСТНИКИ!$A$1:$K$716,8,FALSE)</f>
        <v>#N/A</v>
      </c>
      <c r="E51" s="235" t="e">
        <f>VLOOKUP($L51,УЧАСТНИКИ!$A$1:$K$716,5,FALSE)</f>
        <v>#N/A</v>
      </c>
      <c r="F51" s="235" t="e">
        <f>VLOOKUP($L51,УЧАСТНИКИ!$A$1:$K$716,11,FALSE)</f>
        <v>#N/A</v>
      </c>
      <c r="G51" s="180">
        <v>45.6</v>
      </c>
      <c r="H51" s="137">
        <v>2</v>
      </c>
      <c r="I51" s="306"/>
      <c r="J51" s="137"/>
      <c r="K51" s="306" t="e">
        <f>VLOOKUP($L51,УЧАСТНИКИ!$A$1:$K$716,10,FALSE)</f>
        <v>#N/A</v>
      </c>
      <c r="L51" s="201"/>
    </row>
    <row r="52" spans="1:12" ht="14.1" customHeight="1" x14ac:dyDescent="0.2">
      <c r="A52" s="132"/>
      <c r="B52" s="345" t="e">
        <f>VLOOKUP($L52,УЧАСТНИКИ!$A$1:$K$716,3,FALSE)</f>
        <v>#N/A</v>
      </c>
      <c r="C52" s="135" t="e">
        <f>VLOOKUP($L52,УЧАСТНИКИ!$A$1:$K$716,4,FALSE)</f>
        <v>#N/A</v>
      </c>
      <c r="D52" s="135" t="e">
        <f>VLOOKUP($L52,УЧАСТНИКИ!$A$1:$K$716,8,FALSE)</f>
        <v>#N/A</v>
      </c>
      <c r="E52" s="235" t="e">
        <f>VLOOKUP($L52,УЧАСТНИКИ!$A$1:$K$716,5,FALSE)</f>
        <v>#N/A</v>
      </c>
      <c r="F52" s="235" t="e">
        <f>VLOOKUP($L52,УЧАСТНИКИ!$A$1:$K$716,11,FALSE)</f>
        <v>#N/A</v>
      </c>
      <c r="G52" s="180"/>
      <c r="H52" s="137"/>
      <c r="I52" s="306"/>
      <c r="J52" s="137"/>
      <c r="K52" s="306" t="e">
        <f>VLOOKUP($L52,УЧАСТНИКИ!$A$1:$K$716,10,FALSE)</f>
        <v>#N/A</v>
      </c>
      <c r="L52" s="201"/>
    </row>
    <row r="53" spans="1:12" ht="14.1" customHeight="1" x14ac:dyDescent="0.2">
      <c r="A53" s="132"/>
      <c r="B53" s="345" t="e">
        <f>VLOOKUP($L53,УЧАСТНИКИ!$A$1:$K$716,3,FALSE)</f>
        <v>#N/A</v>
      </c>
      <c r="C53" s="135" t="e">
        <f>VLOOKUP($L53,УЧАСТНИКИ!$A$1:$K$716,4,FALSE)</f>
        <v>#N/A</v>
      </c>
      <c r="D53" s="135" t="e">
        <f>VLOOKUP($L53,УЧАСТНИКИ!$A$1:$K$716,8,FALSE)</f>
        <v>#N/A</v>
      </c>
      <c r="E53" s="235" t="e">
        <f>VLOOKUP($L53,УЧАСТНИКИ!$A$1:$K$716,5,FALSE)</f>
        <v>#N/A</v>
      </c>
      <c r="F53" s="235" t="e">
        <f>VLOOKUP($L53,УЧАСТНИКИ!$A$1:$K$716,11,FALSE)</f>
        <v>#N/A</v>
      </c>
      <c r="G53" s="180"/>
      <c r="H53" s="137"/>
      <c r="I53" s="306"/>
      <c r="J53" s="137"/>
      <c r="K53" s="306" t="e">
        <f>VLOOKUP($L53,УЧАСТНИКИ!$A$1:$K$716,10,FALSE)</f>
        <v>#N/A</v>
      </c>
      <c r="L53" s="201"/>
    </row>
    <row r="54" spans="1:12" ht="14.1" customHeight="1" x14ac:dyDescent="0.2">
      <c r="A54" s="132"/>
      <c r="B54" s="345" t="e">
        <f>VLOOKUP($L54,УЧАСТНИКИ!$A$1:$K$716,3,FALSE)</f>
        <v>#N/A</v>
      </c>
      <c r="C54" s="135" t="e">
        <f>VLOOKUP($L54,УЧАСТНИКИ!$A$1:$K$716,4,FALSE)</f>
        <v>#N/A</v>
      </c>
      <c r="D54" s="135" t="e">
        <f>VLOOKUP($L54,УЧАСТНИКИ!$A$1:$K$716,8,FALSE)</f>
        <v>#N/A</v>
      </c>
      <c r="E54" s="235" t="e">
        <f>VLOOKUP($L54,УЧАСТНИКИ!$A$1:$K$716,5,FALSE)</f>
        <v>#N/A</v>
      </c>
      <c r="F54" s="235" t="e">
        <f>VLOOKUP($L54,УЧАСТНИКИ!$A$1:$K$716,11,FALSE)</f>
        <v>#N/A</v>
      </c>
      <c r="G54" s="180"/>
      <c r="H54" s="137"/>
      <c r="I54" s="306"/>
      <c r="J54" s="137"/>
      <c r="K54" s="306" t="e">
        <f>VLOOKUP($L54,УЧАСТНИКИ!$A$1:$K$716,10,FALSE)</f>
        <v>#N/A</v>
      </c>
      <c r="L54" s="201"/>
    </row>
    <row r="55" spans="1:12" ht="9.75" customHeight="1" x14ac:dyDescent="0.2">
      <c r="A55" s="132"/>
      <c r="B55" s="346"/>
      <c r="C55" s="134"/>
      <c r="D55" s="134"/>
      <c r="E55" s="234"/>
      <c r="F55" s="235"/>
      <c r="G55" s="180"/>
      <c r="H55" s="137"/>
      <c r="I55" s="137"/>
      <c r="J55" s="137"/>
      <c r="K55" s="237"/>
      <c r="L55" s="47"/>
    </row>
    <row r="56" spans="1:12" ht="14.1" customHeight="1" x14ac:dyDescent="0.2">
      <c r="A56" s="132">
        <v>3</v>
      </c>
      <c r="B56" s="345" t="e">
        <f>VLOOKUP($L56,УЧАСТНИКИ!$A$1:$K$716,3,FALSE)</f>
        <v>#N/A</v>
      </c>
      <c r="C56" s="135" t="e">
        <f>VLOOKUP($L56,УЧАСТНИКИ!$A$1:$K$716,4,FALSE)</f>
        <v>#N/A</v>
      </c>
      <c r="D56" s="135" t="e">
        <f>VLOOKUP($L56,УЧАСТНИКИ!$A$1:$K$716,8,FALSE)</f>
        <v>#N/A</v>
      </c>
      <c r="E56" s="235" t="e">
        <f>VLOOKUP($L56,УЧАСТНИКИ!$A$1:$K$716,5,FALSE)</f>
        <v>#N/A</v>
      </c>
      <c r="F56" s="235" t="e">
        <f>VLOOKUP($L56,УЧАСТНИКИ!$A$1:$K$716,11,FALSE)</f>
        <v>#N/A</v>
      </c>
      <c r="G56" s="180">
        <v>45.91</v>
      </c>
      <c r="H56" s="137">
        <v>2</v>
      </c>
      <c r="I56" s="306"/>
      <c r="J56" s="137"/>
      <c r="K56" s="306" t="e">
        <f>VLOOKUP($L56,УЧАСТНИКИ!$A$1:$K$716,10,FALSE)</f>
        <v>#N/A</v>
      </c>
      <c r="L56" s="201"/>
    </row>
    <row r="57" spans="1:12" ht="14.1" customHeight="1" x14ac:dyDescent="0.2">
      <c r="A57" s="132"/>
      <c r="B57" s="345" t="e">
        <f>VLOOKUP($L57,УЧАСТНИКИ!$A$1:$K$716,3,FALSE)</f>
        <v>#N/A</v>
      </c>
      <c r="C57" s="135" t="e">
        <f>VLOOKUP($L57,УЧАСТНИКИ!$A$1:$K$716,4,FALSE)</f>
        <v>#N/A</v>
      </c>
      <c r="D57" s="135" t="e">
        <f>VLOOKUP($L57,УЧАСТНИКИ!$A$1:$K$716,8,FALSE)</f>
        <v>#N/A</v>
      </c>
      <c r="E57" s="235" t="e">
        <f>VLOOKUP($L57,УЧАСТНИКИ!$A$1:$K$716,5,FALSE)</f>
        <v>#N/A</v>
      </c>
      <c r="F57" s="235" t="e">
        <f>VLOOKUP($L57,УЧАСТНИКИ!$A$1:$K$716,11,FALSE)</f>
        <v>#N/A</v>
      </c>
      <c r="G57" s="180"/>
      <c r="H57" s="137"/>
      <c r="I57" s="306"/>
      <c r="J57" s="137"/>
      <c r="K57" s="306" t="e">
        <f>VLOOKUP($L57,УЧАСТНИКИ!$A$1:$K$716,10,FALSE)</f>
        <v>#N/A</v>
      </c>
      <c r="L57" s="201"/>
    </row>
    <row r="58" spans="1:12" ht="14.1" customHeight="1" x14ac:dyDescent="0.2">
      <c r="A58" s="132"/>
      <c r="B58" s="345" t="e">
        <f>VLOOKUP($L58,УЧАСТНИКИ!$A$1:$K$716,3,FALSE)</f>
        <v>#N/A</v>
      </c>
      <c r="C58" s="135" t="e">
        <f>VLOOKUP($L58,УЧАСТНИКИ!$A$1:$K$716,4,FALSE)</f>
        <v>#N/A</v>
      </c>
      <c r="D58" s="135" t="e">
        <f>VLOOKUP($L58,УЧАСТНИКИ!$A$1:$K$716,8,FALSE)</f>
        <v>#N/A</v>
      </c>
      <c r="E58" s="235" t="e">
        <f>VLOOKUP($L58,УЧАСТНИКИ!$A$1:$K$716,5,FALSE)</f>
        <v>#N/A</v>
      </c>
      <c r="F58" s="235" t="e">
        <f>VLOOKUP($L58,УЧАСТНИКИ!$A$1:$K$716,11,FALSE)</f>
        <v>#N/A</v>
      </c>
      <c r="G58" s="180"/>
      <c r="H58" s="137"/>
      <c r="I58" s="306"/>
      <c r="J58" s="137"/>
      <c r="K58" s="306" t="e">
        <f>VLOOKUP($L58,УЧАСТНИКИ!$A$1:$K$716,10,FALSE)</f>
        <v>#N/A</v>
      </c>
      <c r="L58" s="201"/>
    </row>
    <row r="59" spans="1:12" ht="14.1" customHeight="1" x14ac:dyDescent="0.2">
      <c r="A59" s="132"/>
      <c r="B59" s="345" t="e">
        <f>VLOOKUP($L59,УЧАСТНИКИ!$A$1:$K$716,3,FALSE)</f>
        <v>#N/A</v>
      </c>
      <c r="C59" s="135" t="e">
        <f>VLOOKUP($L59,УЧАСТНИКИ!$A$1:$K$716,4,FALSE)</f>
        <v>#N/A</v>
      </c>
      <c r="D59" s="135" t="e">
        <f>VLOOKUP($L59,УЧАСТНИКИ!$A$1:$K$716,8,FALSE)</f>
        <v>#N/A</v>
      </c>
      <c r="E59" s="235" t="e">
        <f>VLOOKUP($L59,УЧАСТНИКИ!$A$1:$K$716,5,FALSE)</f>
        <v>#N/A</v>
      </c>
      <c r="F59" s="235" t="e">
        <f>VLOOKUP($L59,УЧАСТНИКИ!$A$1:$K$716,11,FALSE)</f>
        <v>#N/A</v>
      </c>
      <c r="G59" s="180"/>
      <c r="H59" s="137"/>
      <c r="I59" s="306"/>
      <c r="J59" s="137"/>
      <c r="K59" s="306" t="e">
        <f>VLOOKUP($L59,УЧАСТНИКИ!$A$1:$K$716,10,FALSE)</f>
        <v>#N/A</v>
      </c>
      <c r="L59" s="201"/>
    </row>
    <row r="60" spans="1:12" ht="9" customHeight="1" x14ac:dyDescent="0.2">
      <c r="A60" s="132"/>
      <c r="B60" s="346"/>
      <c r="C60" s="134"/>
      <c r="D60" s="134"/>
      <c r="E60" s="234"/>
      <c r="F60" s="235"/>
      <c r="G60" s="180"/>
      <c r="H60" s="137"/>
      <c r="I60" s="137"/>
      <c r="J60" s="137"/>
      <c r="K60" s="237"/>
      <c r="L60" s="47"/>
    </row>
    <row r="61" spans="1:12" ht="14.1" customHeight="1" x14ac:dyDescent="0.2">
      <c r="A61" s="132">
        <v>4</v>
      </c>
      <c r="B61" s="345" t="e">
        <f>VLOOKUP($L61,УЧАСТНИКИ!$A$1:$K$716,3,FALSE)</f>
        <v>#N/A</v>
      </c>
      <c r="C61" s="135" t="e">
        <f>VLOOKUP($L61,УЧАСТНИКИ!$A$1:$K$716,4,FALSE)</f>
        <v>#N/A</v>
      </c>
      <c r="D61" s="135" t="e">
        <f>VLOOKUP($L61,УЧАСТНИКИ!$A$1:$K$716,8,FALSE)</f>
        <v>#N/A</v>
      </c>
      <c r="E61" s="235" t="e">
        <f>VLOOKUP($L61,УЧАСТНИКИ!$A$1:$K$716,5,FALSE)</f>
        <v>#N/A</v>
      </c>
      <c r="F61" s="235" t="e">
        <f>VLOOKUP($L61,УЧАСТНИКИ!$A$1:$K$716,11,FALSE)</f>
        <v>#N/A</v>
      </c>
      <c r="G61" s="180">
        <v>45.92</v>
      </c>
      <c r="H61" s="137">
        <v>2</v>
      </c>
      <c r="I61" s="306"/>
      <c r="J61" s="137"/>
      <c r="K61" s="306" t="e">
        <f>VLOOKUP($L61,УЧАСТНИКИ!$A$1:$K$716,10,FALSE)</f>
        <v>#N/A</v>
      </c>
      <c r="L61" s="201"/>
    </row>
    <row r="62" spans="1:12" ht="14.1" customHeight="1" x14ac:dyDescent="0.2">
      <c r="A62" s="132"/>
      <c r="B62" s="345" t="e">
        <f>VLOOKUP($L62,УЧАСТНИКИ!$A$1:$K$716,3,FALSE)</f>
        <v>#N/A</v>
      </c>
      <c r="C62" s="135" t="e">
        <f>VLOOKUP($L62,УЧАСТНИКИ!$A$1:$K$716,4,FALSE)</f>
        <v>#N/A</v>
      </c>
      <c r="D62" s="135" t="e">
        <f>VLOOKUP($L62,УЧАСТНИКИ!$A$1:$K$716,8,FALSE)</f>
        <v>#N/A</v>
      </c>
      <c r="E62" s="235" t="e">
        <f>VLOOKUP($L62,УЧАСТНИКИ!$A$1:$K$716,5,FALSE)</f>
        <v>#N/A</v>
      </c>
      <c r="F62" s="235" t="e">
        <f>VLOOKUP($L62,УЧАСТНИКИ!$A$1:$K$716,11,FALSE)</f>
        <v>#N/A</v>
      </c>
      <c r="G62" s="180"/>
      <c r="H62" s="137"/>
      <c r="I62" s="306"/>
      <c r="J62" s="137"/>
      <c r="K62" s="306" t="e">
        <f>VLOOKUP($L62,УЧАСТНИКИ!$A$1:$K$716,10,FALSE)</f>
        <v>#N/A</v>
      </c>
      <c r="L62" s="201"/>
    </row>
    <row r="63" spans="1:12" ht="14.1" customHeight="1" x14ac:dyDescent="0.2">
      <c r="A63" s="132"/>
      <c r="B63" s="345" t="e">
        <f>VLOOKUP($L63,УЧАСТНИКИ!$A$1:$K$716,3,FALSE)</f>
        <v>#N/A</v>
      </c>
      <c r="C63" s="135" t="e">
        <f>VLOOKUP($L63,УЧАСТНИКИ!$A$1:$K$716,4,FALSE)</f>
        <v>#N/A</v>
      </c>
      <c r="D63" s="135" t="e">
        <f>VLOOKUP($L63,УЧАСТНИКИ!$A$1:$K$716,8,FALSE)</f>
        <v>#N/A</v>
      </c>
      <c r="E63" s="235" t="e">
        <f>VLOOKUP($L63,УЧАСТНИКИ!$A$1:$K$716,5,FALSE)</f>
        <v>#N/A</v>
      </c>
      <c r="F63" s="235" t="e">
        <f>VLOOKUP($L63,УЧАСТНИКИ!$A$1:$K$716,11,FALSE)</f>
        <v>#N/A</v>
      </c>
      <c r="G63" s="180"/>
      <c r="H63" s="137"/>
      <c r="I63" s="306"/>
      <c r="J63" s="137"/>
      <c r="K63" s="306" t="e">
        <f>VLOOKUP($L63,УЧАСТНИКИ!$A$1:$K$716,10,FALSE)</f>
        <v>#N/A</v>
      </c>
      <c r="L63" s="201"/>
    </row>
    <row r="64" spans="1:12" ht="14.1" customHeight="1" x14ac:dyDescent="0.2">
      <c r="A64" s="132"/>
      <c r="B64" s="345" t="e">
        <f>VLOOKUP($L64,УЧАСТНИКИ!$A$1:$K$716,3,FALSE)</f>
        <v>#N/A</v>
      </c>
      <c r="C64" s="135" t="e">
        <f>VLOOKUP($L64,УЧАСТНИКИ!$A$1:$K$716,4,FALSE)</f>
        <v>#N/A</v>
      </c>
      <c r="D64" s="135" t="e">
        <f>VLOOKUP($L64,УЧАСТНИКИ!$A$1:$K$716,8,FALSE)</f>
        <v>#N/A</v>
      </c>
      <c r="E64" s="235" t="e">
        <f>VLOOKUP($L64,УЧАСТНИКИ!$A$1:$K$716,5,FALSE)</f>
        <v>#N/A</v>
      </c>
      <c r="F64" s="235" t="e">
        <f>VLOOKUP($L64,УЧАСТНИКИ!$A$1:$K$716,11,FALSE)</f>
        <v>#N/A</v>
      </c>
      <c r="G64" s="180"/>
      <c r="H64" s="137"/>
      <c r="I64" s="306"/>
      <c r="J64" s="137"/>
      <c r="K64" s="306" t="e">
        <f>VLOOKUP($L64,УЧАСТНИКИ!$A$1:$K$716,10,FALSE)</f>
        <v>#N/A</v>
      </c>
      <c r="L64" s="201"/>
    </row>
    <row r="65" spans="1:12" ht="9.75" customHeight="1" x14ac:dyDescent="0.2">
      <c r="A65" s="285"/>
      <c r="B65" s="311"/>
      <c r="C65" s="212"/>
      <c r="D65" s="286"/>
      <c r="E65" s="298"/>
      <c r="F65" s="299"/>
      <c r="G65" s="344"/>
      <c r="H65" s="287"/>
      <c r="I65" s="288"/>
      <c r="J65" s="287"/>
      <c r="K65" s="307"/>
      <c r="L65" s="301"/>
    </row>
    <row r="66" spans="1:12" ht="14.1" customHeight="1" x14ac:dyDescent="0.2">
      <c r="A66" s="132">
        <v>5</v>
      </c>
      <c r="B66" s="345" t="e">
        <f>VLOOKUP($L66,УЧАСТНИКИ!$A$1:$K$716,3,FALSE)</f>
        <v>#N/A</v>
      </c>
      <c r="C66" s="135" t="e">
        <f>VLOOKUP($L66,УЧАСТНИКИ!$A$1:$K$716,4,FALSE)</f>
        <v>#N/A</v>
      </c>
      <c r="D66" s="135" t="e">
        <f>VLOOKUP($L66,УЧАСТНИКИ!$A$1:$K$716,8,FALSE)</f>
        <v>#N/A</v>
      </c>
      <c r="E66" s="235" t="e">
        <f>VLOOKUP($L66,УЧАСТНИКИ!$A$1:$K$716,5,FALSE)</f>
        <v>#N/A</v>
      </c>
      <c r="F66" s="235" t="e">
        <f>VLOOKUP($L66,УЧАСТНИКИ!$A$1:$K$716,11,FALSE)</f>
        <v>#N/A</v>
      </c>
      <c r="G66" s="180">
        <v>46.29</v>
      </c>
      <c r="H66" s="137">
        <v>2</v>
      </c>
      <c r="I66" s="306"/>
      <c r="J66" s="137"/>
      <c r="K66" s="306" t="e">
        <f>VLOOKUP($L66,УЧАСТНИКИ!$A$1:$K$716,10,FALSE)</f>
        <v>#N/A</v>
      </c>
      <c r="L66" s="201"/>
    </row>
    <row r="67" spans="1:12" ht="14.1" customHeight="1" x14ac:dyDescent="0.2">
      <c r="A67" s="132"/>
      <c r="B67" s="345" t="e">
        <f>VLOOKUP($L67,УЧАСТНИКИ!$A$1:$K$716,3,FALSE)</f>
        <v>#N/A</v>
      </c>
      <c r="C67" s="135" t="e">
        <f>VLOOKUP($L67,УЧАСТНИКИ!$A$1:$K$716,4,FALSE)</f>
        <v>#N/A</v>
      </c>
      <c r="D67" s="135" t="e">
        <f>VLOOKUP($L67,УЧАСТНИКИ!$A$1:$K$716,8,FALSE)</f>
        <v>#N/A</v>
      </c>
      <c r="E67" s="235" t="e">
        <f>VLOOKUP($L67,УЧАСТНИКИ!$A$1:$K$716,5,FALSE)</f>
        <v>#N/A</v>
      </c>
      <c r="F67" s="235" t="e">
        <f>VLOOKUP($L67,УЧАСТНИКИ!$A$1:$K$716,11,FALSE)</f>
        <v>#N/A</v>
      </c>
      <c r="G67" s="180"/>
      <c r="H67" s="137"/>
      <c r="I67" s="306"/>
      <c r="J67" s="137"/>
      <c r="K67" s="306" t="e">
        <f>VLOOKUP($L67,УЧАСТНИКИ!$A$1:$K$716,10,FALSE)</f>
        <v>#N/A</v>
      </c>
      <c r="L67" s="201"/>
    </row>
    <row r="68" spans="1:12" ht="14.1" customHeight="1" x14ac:dyDescent="0.2">
      <c r="A68" s="132"/>
      <c r="B68" s="345" t="e">
        <f>VLOOKUP($L68,УЧАСТНИКИ!$A$1:$K$716,3,FALSE)</f>
        <v>#N/A</v>
      </c>
      <c r="C68" s="135" t="e">
        <f>VLOOKUP($L68,УЧАСТНИКИ!$A$1:$K$716,4,FALSE)</f>
        <v>#N/A</v>
      </c>
      <c r="D68" s="135" t="e">
        <f>VLOOKUP($L68,УЧАСТНИКИ!$A$1:$K$716,8,FALSE)</f>
        <v>#N/A</v>
      </c>
      <c r="E68" s="235" t="e">
        <f>VLOOKUP($L68,УЧАСТНИКИ!$A$1:$K$716,5,FALSE)</f>
        <v>#N/A</v>
      </c>
      <c r="F68" s="235" t="e">
        <f>VLOOKUP($L68,УЧАСТНИКИ!$A$1:$K$716,11,FALSE)</f>
        <v>#N/A</v>
      </c>
      <c r="G68" s="180"/>
      <c r="H68" s="137"/>
      <c r="I68" s="306"/>
      <c r="J68" s="137"/>
      <c r="K68" s="306" t="e">
        <f>VLOOKUP($L68,УЧАСТНИКИ!$A$1:$K$716,10,FALSE)</f>
        <v>#N/A</v>
      </c>
      <c r="L68" s="201"/>
    </row>
    <row r="69" spans="1:12" ht="14.1" customHeight="1" x14ac:dyDescent="0.2">
      <c r="A69" s="132"/>
      <c r="B69" s="345" t="e">
        <f>VLOOKUP($L69,УЧАСТНИКИ!$A$1:$K$716,3,FALSE)</f>
        <v>#N/A</v>
      </c>
      <c r="C69" s="135" t="e">
        <f>VLOOKUP($L69,УЧАСТНИКИ!$A$1:$K$716,4,FALSE)</f>
        <v>#N/A</v>
      </c>
      <c r="D69" s="135" t="e">
        <f>VLOOKUP($L69,УЧАСТНИКИ!$A$1:$K$716,8,FALSE)</f>
        <v>#N/A</v>
      </c>
      <c r="E69" s="235" t="e">
        <f>VLOOKUP($L69,УЧАСТНИКИ!$A$1:$K$716,5,FALSE)</f>
        <v>#N/A</v>
      </c>
      <c r="F69" s="235" t="e">
        <f>VLOOKUP($L69,УЧАСТНИКИ!$A$1:$K$716,11,FALSE)</f>
        <v>#N/A</v>
      </c>
      <c r="G69" s="180"/>
      <c r="H69" s="137"/>
      <c r="I69" s="306"/>
      <c r="J69" s="137"/>
      <c r="K69" s="306" t="e">
        <f>VLOOKUP($L69,УЧАСТНИКИ!$A$1:$K$716,10,FALSE)</f>
        <v>#N/A</v>
      </c>
      <c r="L69" s="201"/>
    </row>
    <row r="70" spans="1:12" ht="9.75" customHeight="1" x14ac:dyDescent="0.2">
      <c r="A70" s="132"/>
      <c r="B70" s="346"/>
      <c r="C70" s="134"/>
      <c r="D70" s="134"/>
      <c r="E70" s="234"/>
      <c r="F70" s="235"/>
      <c r="G70" s="180"/>
      <c r="H70" s="137"/>
      <c r="I70" s="137"/>
      <c r="J70" s="137"/>
      <c r="K70" s="237"/>
      <c r="L70" s="72"/>
    </row>
    <row r="71" spans="1:12" ht="14.1" customHeight="1" x14ac:dyDescent="0.2">
      <c r="A71" s="132">
        <v>6</v>
      </c>
      <c r="B71" s="345" t="e">
        <f>VLOOKUP($L71,УЧАСТНИКИ!$A$1:$K$716,3,FALSE)</f>
        <v>#N/A</v>
      </c>
      <c r="C71" s="135" t="e">
        <f>VLOOKUP($L71,УЧАСТНИКИ!$A$1:$K$716,4,FALSE)</f>
        <v>#N/A</v>
      </c>
      <c r="D71" s="135" t="e">
        <f>VLOOKUP($L71,УЧАСТНИКИ!$A$1:$K$716,8,FALSE)</f>
        <v>#N/A</v>
      </c>
      <c r="E71" s="235" t="e">
        <f>VLOOKUP($L71,УЧАСТНИКИ!$A$1:$K$716,5,FALSE)</f>
        <v>#N/A</v>
      </c>
      <c r="F71" s="235" t="e">
        <f>VLOOKUP($L71,УЧАСТНИКИ!$A$1:$K$716,11,FALSE)</f>
        <v>#N/A</v>
      </c>
      <c r="G71" s="180">
        <v>46.47</v>
      </c>
      <c r="H71" s="137">
        <v>3</v>
      </c>
      <c r="I71" s="306"/>
      <c r="J71" s="137"/>
      <c r="K71" s="306" t="e">
        <f>VLOOKUP($L71,УЧАСТНИКИ!$A$1:$K$716,10,FALSE)</f>
        <v>#N/A</v>
      </c>
      <c r="L71" s="201"/>
    </row>
    <row r="72" spans="1:12" ht="14.1" customHeight="1" x14ac:dyDescent="0.2">
      <c r="A72" s="132"/>
      <c r="B72" s="345" t="e">
        <f>VLOOKUP($L72,УЧАСТНИКИ!$A$1:$K$716,3,FALSE)</f>
        <v>#N/A</v>
      </c>
      <c r="C72" s="135" t="e">
        <f>VLOOKUP($L72,УЧАСТНИКИ!$A$1:$K$716,4,FALSE)</f>
        <v>#N/A</v>
      </c>
      <c r="D72" s="135" t="e">
        <f>VLOOKUP($L72,УЧАСТНИКИ!$A$1:$K$716,8,FALSE)</f>
        <v>#N/A</v>
      </c>
      <c r="E72" s="235" t="e">
        <f>VLOOKUP($L72,УЧАСТНИКИ!$A$1:$K$716,5,FALSE)</f>
        <v>#N/A</v>
      </c>
      <c r="F72" s="235" t="e">
        <f>VLOOKUP($L72,УЧАСТНИКИ!$A$1:$K$716,11,FALSE)</f>
        <v>#N/A</v>
      </c>
      <c r="G72" s="180"/>
      <c r="H72" s="137"/>
      <c r="I72" s="306"/>
      <c r="J72" s="137"/>
      <c r="K72" s="306" t="e">
        <f>VLOOKUP($L72,УЧАСТНИКИ!$A$1:$K$716,10,FALSE)</f>
        <v>#N/A</v>
      </c>
      <c r="L72" s="201"/>
    </row>
    <row r="73" spans="1:12" ht="14.1" customHeight="1" x14ac:dyDescent="0.2">
      <c r="A73" s="132"/>
      <c r="B73" s="345" t="e">
        <f>VLOOKUP($L73,УЧАСТНИКИ!$A$1:$K$716,3,FALSE)</f>
        <v>#N/A</v>
      </c>
      <c r="C73" s="135" t="e">
        <f>VLOOKUP($L73,УЧАСТНИКИ!$A$1:$K$716,4,FALSE)</f>
        <v>#N/A</v>
      </c>
      <c r="D73" s="135" t="e">
        <f>VLOOKUP($L73,УЧАСТНИКИ!$A$1:$K$716,8,FALSE)</f>
        <v>#N/A</v>
      </c>
      <c r="E73" s="235" t="e">
        <f>VLOOKUP($L73,УЧАСТНИКИ!$A$1:$K$716,5,FALSE)</f>
        <v>#N/A</v>
      </c>
      <c r="F73" s="235" t="e">
        <f>VLOOKUP($L73,УЧАСТНИКИ!$A$1:$K$716,11,FALSE)</f>
        <v>#N/A</v>
      </c>
      <c r="G73" s="180"/>
      <c r="H73" s="137"/>
      <c r="I73" s="306"/>
      <c r="J73" s="137"/>
      <c r="K73" s="306" t="e">
        <f>VLOOKUP($L73,УЧАСТНИКИ!$A$1:$K$716,10,FALSE)</f>
        <v>#N/A</v>
      </c>
      <c r="L73" s="201"/>
    </row>
    <row r="74" spans="1:12" ht="14.1" customHeight="1" x14ac:dyDescent="0.2">
      <c r="A74" s="132"/>
      <c r="B74" s="345" t="e">
        <f>VLOOKUP($L74,УЧАСТНИКИ!$A$1:$K$716,3,FALSE)</f>
        <v>#N/A</v>
      </c>
      <c r="C74" s="135" t="e">
        <f>VLOOKUP($L74,УЧАСТНИКИ!$A$1:$K$716,4,FALSE)</f>
        <v>#N/A</v>
      </c>
      <c r="D74" s="135" t="e">
        <f>VLOOKUP($L74,УЧАСТНИКИ!$A$1:$K$716,8,FALSE)</f>
        <v>#N/A</v>
      </c>
      <c r="E74" s="235" t="e">
        <f>VLOOKUP($L74,УЧАСТНИКИ!$A$1:$K$716,5,FALSE)</f>
        <v>#N/A</v>
      </c>
      <c r="F74" s="235" t="e">
        <f>VLOOKUP($L74,УЧАСТНИКИ!$A$1:$K$716,11,FALSE)</f>
        <v>#N/A</v>
      </c>
      <c r="G74" s="180"/>
      <c r="H74" s="137"/>
      <c r="I74" s="306"/>
      <c r="J74" s="137"/>
      <c r="K74" s="306" t="e">
        <f>VLOOKUP($L74,УЧАСТНИКИ!$A$1:$K$716,10,FALSE)</f>
        <v>#N/A</v>
      </c>
      <c r="L74" s="201"/>
    </row>
    <row r="75" spans="1:12" ht="7.5" customHeight="1" x14ac:dyDescent="0.2">
      <c r="A75" s="132"/>
      <c r="B75" s="346"/>
      <c r="C75" s="134"/>
      <c r="D75" s="134"/>
      <c r="E75" s="234"/>
      <c r="F75" s="235"/>
      <c r="G75" s="180"/>
      <c r="H75" s="137"/>
      <c r="I75" s="137"/>
      <c r="J75" s="137"/>
      <c r="K75" s="237"/>
      <c r="L75" s="72"/>
    </row>
    <row r="76" spans="1:12" ht="14.1" customHeight="1" x14ac:dyDescent="0.2">
      <c r="A76" s="132">
        <v>7</v>
      </c>
      <c r="B76" s="345" t="e">
        <f>VLOOKUP($L76,УЧАСТНИКИ!$A$1:$K$716,3,FALSE)</f>
        <v>#N/A</v>
      </c>
      <c r="C76" s="135" t="e">
        <f>VLOOKUP($L76,УЧАСТНИКИ!$A$1:$K$716,4,FALSE)</f>
        <v>#N/A</v>
      </c>
      <c r="D76" s="135" t="e">
        <f>VLOOKUP($L76,УЧАСТНИКИ!$A$1:$K$716,8,FALSE)</f>
        <v>#N/A</v>
      </c>
      <c r="E76" s="235" t="e">
        <f>VLOOKUP($L76,УЧАСТНИКИ!$A$1:$K$716,5,FALSE)</f>
        <v>#N/A</v>
      </c>
      <c r="F76" s="235" t="e">
        <f>VLOOKUP($L76,УЧАСТНИКИ!$A$1:$K$716,11,FALSE)</f>
        <v>#N/A</v>
      </c>
      <c r="G76" s="180">
        <v>46.74</v>
      </c>
      <c r="H76" s="137">
        <v>3</v>
      </c>
      <c r="I76" s="306"/>
      <c r="J76" s="137"/>
      <c r="K76" s="306" t="e">
        <f>VLOOKUP($L76,УЧАСТНИКИ!$A$1:$K$716,10,FALSE)</f>
        <v>#N/A</v>
      </c>
      <c r="L76" s="201"/>
    </row>
    <row r="77" spans="1:12" ht="14.1" customHeight="1" x14ac:dyDescent="0.2">
      <c r="A77" s="132"/>
      <c r="B77" s="345" t="e">
        <f>VLOOKUP($L77,УЧАСТНИКИ!$A$1:$K$716,3,FALSE)</f>
        <v>#N/A</v>
      </c>
      <c r="C77" s="135" t="e">
        <f>VLOOKUP($L77,УЧАСТНИКИ!$A$1:$K$716,4,FALSE)</f>
        <v>#N/A</v>
      </c>
      <c r="D77" s="135" t="e">
        <f>VLOOKUP($L77,УЧАСТНИКИ!$A$1:$K$716,8,FALSE)</f>
        <v>#N/A</v>
      </c>
      <c r="E77" s="235" t="e">
        <f>VLOOKUP($L77,УЧАСТНИКИ!$A$1:$K$716,5,FALSE)</f>
        <v>#N/A</v>
      </c>
      <c r="F77" s="235" t="e">
        <f>VLOOKUP($L77,УЧАСТНИКИ!$A$1:$K$716,11,FALSE)</f>
        <v>#N/A</v>
      </c>
      <c r="G77" s="180"/>
      <c r="H77" s="137"/>
      <c r="I77" s="306"/>
      <c r="J77" s="137"/>
      <c r="K77" s="306" t="e">
        <f>VLOOKUP($L77,УЧАСТНИКИ!$A$1:$K$716,10,FALSE)</f>
        <v>#N/A</v>
      </c>
      <c r="L77" s="201"/>
    </row>
    <row r="78" spans="1:12" ht="14.1" customHeight="1" x14ac:dyDescent="0.2">
      <c r="A78" s="132"/>
      <c r="B78" s="345" t="e">
        <f>VLOOKUP($L78,УЧАСТНИКИ!$A$1:$K$716,3,FALSE)</f>
        <v>#N/A</v>
      </c>
      <c r="C78" s="135" t="e">
        <f>VLOOKUP($L78,УЧАСТНИКИ!$A$1:$K$716,4,FALSE)</f>
        <v>#N/A</v>
      </c>
      <c r="D78" s="135" t="e">
        <f>VLOOKUP($L78,УЧАСТНИКИ!$A$1:$K$716,8,FALSE)</f>
        <v>#N/A</v>
      </c>
      <c r="E78" s="235" t="e">
        <f>VLOOKUP($L78,УЧАСТНИКИ!$A$1:$K$716,5,FALSE)</f>
        <v>#N/A</v>
      </c>
      <c r="F78" s="235" t="e">
        <f>VLOOKUP($L78,УЧАСТНИКИ!$A$1:$K$716,11,FALSE)</f>
        <v>#N/A</v>
      </c>
      <c r="G78" s="180"/>
      <c r="H78" s="137"/>
      <c r="I78" s="306"/>
      <c r="J78" s="137"/>
      <c r="K78" s="306" t="e">
        <f>VLOOKUP($L78,УЧАСТНИКИ!$A$1:$K$716,10,FALSE)</f>
        <v>#N/A</v>
      </c>
      <c r="L78" s="201"/>
    </row>
    <row r="79" spans="1:12" ht="14.1" customHeight="1" x14ac:dyDescent="0.2">
      <c r="A79" s="132"/>
      <c r="B79" s="345" t="e">
        <f>VLOOKUP($L79,УЧАСТНИКИ!$A$1:$K$716,3,FALSE)</f>
        <v>#N/A</v>
      </c>
      <c r="C79" s="135" t="e">
        <f>VLOOKUP($L79,УЧАСТНИКИ!$A$1:$K$716,4,FALSE)</f>
        <v>#N/A</v>
      </c>
      <c r="D79" s="135" t="e">
        <f>VLOOKUP($L79,УЧАСТНИКИ!$A$1:$K$716,8,FALSE)</f>
        <v>#N/A</v>
      </c>
      <c r="E79" s="235" t="e">
        <f>VLOOKUP($L79,УЧАСТНИКИ!$A$1:$K$716,5,FALSE)</f>
        <v>#N/A</v>
      </c>
      <c r="F79" s="235" t="e">
        <f>VLOOKUP($L79,УЧАСТНИКИ!$A$1:$K$716,11,FALSE)</f>
        <v>#N/A</v>
      </c>
      <c r="G79" s="180"/>
      <c r="H79" s="137"/>
      <c r="I79" s="306"/>
      <c r="J79" s="137"/>
      <c r="K79" s="306" t="e">
        <f>VLOOKUP($L79,УЧАСТНИКИ!$A$1:$K$716,10,FALSE)</f>
        <v>#N/A</v>
      </c>
      <c r="L79" s="201"/>
    </row>
    <row r="80" spans="1:12" ht="7.5" customHeight="1" x14ac:dyDescent="0.2">
      <c r="A80" s="132"/>
      <c r="B80" s="346"/>
      <c r="C80" s="134"/>
      <c r="D80" s="134"/>
      <c r="E80" s="234"/>
      <c r="F80" s="235"/>
      <c r="G80" s="180"/>
      <c r="H80" s="137"/>
      <c r="I80" s="137"/>
      <c r="J80" s="137"/>
      <c r="K80" s="237"/>
      <c r="L80" s="72"/>
    </row>
    <row r="81" spans="1:12" ht="14.1" customHeight="1" x14ac:dyDescent="0.2">
      <c r="A81" s="132">
        <v>8</v>
      </c>
      <c r="B81" s="345" t="e">
        <f>VLOOKUP($L81,УЧАСТНИКИ!$A$1:$K$716,3,FALSE)</f>
        <v>#N/A</v>
      </c>
      <c r="C81" s="135" t="e">
        <f>VLOOKUP($L81,УЧАСТНИКИ!$A$1:$K$716,4,FALSE)</f>
        <v>#N/A</v>
      </c>
      <c r="D81" s="135" t="e">
        <f>VLOOKUP($L81,УЧАСТНИКИ!$A$1:$K$716,8,FALSE)</f>
        <v>#N/A</v>
      </c>
      <c r="E81" s="235" t="e">
        <f>VLOOKUP($L81,УЧАСТНИКИ!$A$1:$K$716,5,FALSE)</f>
        <v>#N/A</v>
      </c>
      <c r="F81" s="235" t="e">
        <f>VLOOKUP($L81,УЧАСТНИКИ!$A$1:$K$716,11,FALSE)</f>
        <v>#N/A</v>
      </c>
      <c r="G81" s="180">
        <v>48.35</v>
      </c>
      <c r="H81" s="137">
        <v>3</v>
      </c>
      <c r="I81" s="306"/>
      <c r="J81" s="137"/>
      <c r="K81" s="306" t="e">
        <f>VLOOKUP($L81,УЧАСТНИКИ!$A$1:$K$716,10,FALSE)</f>
        <v>#N/A</v>
      </c>
      <c r="L81" s="201"/>
    </row>
    <row r="82" spans="1:12" ht="14.1" customHeight="1" x14ac:dyDescent="0.2">
      <c r="A82" s="132"/>
      <c r="B82" s="345" t="e">
        <f>VLOOKUP($L82,УЧАСТНИКИ!$A$1:$K$716,3,FALSE)</f>
        <v>#N/A</v>
      </c>
      <c r="C82" s="135" t="e">
        <f>VLOOKUP($L82,УЧАСТНИКИ!$A$1:$K$716,4,FALSE)</f>
        <v>#N/A</v>
      </c>
      <c r="D82" s="135" t="e">
        <f>VLOOKUP($L82,УЧАСТНИКИ!$A$1:$K$716,8,FALSE)</f>
        <v>#N/A</v>
      </c>
      <c r="E82" s="235" t="e">
        <f>VLOOKUP($L82,УЧАСТНИКИ!$A$1:$K$716,5,FALSE)</f>
        <v>#N/A</v>
      </c>
      <c r="F82" s="235" t="e">
        <f>VLOOKUP($L82,УЧАСТНИКИ!$A$1:$K$716,11,FALSE)</f>
        <v>#N/A</v>
      </c>
      <c r="G82" s="180"/>
      <c r="H82" s="137"/>
      <c r="I82" s="306"/>
      <c r="J82" s="137"/>
      <c r="K82" s="306" t="e">
        <f>VLOOKUP($L82,УЧАСТНИКИ!$A$1:$K$716,10,FALSE)</f>
        <v>#N/A</v>
      </c>
      <c r="L82" s="201"/>
    </row>
    <row r="83" spans="1:12" ht="14.1" customHeight="1" x14ac:dyDescent="0.2">
      <c r="A83" s="132"/>
      <c r="B83" s="345" t="e">
        <f>VLOOKUP($L83,УЧАСТНИКИ!$A$1:$K$716,3,FALSE)</f>
        <v>#N/A</v>
      </c>
      <c r="C83" s="135" t="e">
        <f>VLOOKUP($L83,УЧАСТНИКИ!$A$1:$K$716,4,FALSE)</f>
        <v>#N/A</v>
      </c>
      <c r="D83" s="135" t="e">
        <f>VLOOKUP($L83,УЧАСТНИКИ!$A$1:$K$716,8,FALSE)</f>
        <v>#N/A</v>
      </c>
      <c r="E83" s="235" t="e">
        <f>VLOOKUP($L83,УЧАСТНИКИ!$A$1:$K$716,5,FALSE)</f>
        <v>#N/A</v>
      </c>
      <c r="F83" s="235" t="e">
        <f>VLOOKUP($L83,УЧАСТНИКИ!$A$1:$K$716,11,FALSE)</f>
        <v>#N/A</v>
      </c>
      <c r="G83" s="180"/>
      <c r="H83" s="137"/>
      <c r="I83" s="306"/>
      <c r="J83" s="137"/>
      <c r="K83" s="306" t="e">
        <f>VLOOKUP($L83,УЧАСТНИКИ!$A$1:$K$716,10,FALSE)</f>
        <v>#N/A</v>
      </c>
      <c r="L83" s="201"/>
    </row>
    <row r="84" spans="1:12" ht="14.1" customHeight="1" x14ac:dyDescent="0.2">
      <c r="A84" s="132"/>
      <c r="B84" s="345" t="e">
        <f>VLOOKUP($L84,УЧАСТНИКИ!$A$1:$K$716,3,FALSE)</f>
        <v>#N/A</v>
      </c>
      <c r="C84" s="135" t="e">
        <f>VLOOKUP($L84,УЧАСТНИКИ!$A$1:$K$716,4,FALSE)</f>
        <v>#N/A</v>
      </c>
      <c r="D84" s="135" t="e">
        <f>VLOOKUP($L84,УЧАСТНИКИ!$A$1:$K$716,8,FALSE)</f>
        <v>#N/A</v>
      </c>
      <c r="E84" s="235" t="e">
        <f>VLOOKUP($L84,УЧАСТНИКИ!$A$1:$K$716,5,FALSE)</f>
        <v>#N/A</v>
      </c>
      <c r="F84" s="235" t="e">
        <f>VLOOKUP($L84,УЧАСТНИКИ!$A$1:$K$716,11,FALSE)</f>
        <v>#N/A</v>
      </c>
      <c r="G84" s="180"/>
      <c r="H84" s="137"/>
      <c r="I84" s="306"/>
      <c r="J84" s="137"/>
      <c r="K84" s="306" t="e">
        <f>VLOOKUP($L84,УЧАСТНИКИ!$A$1:$K$716,10,FALSE)</f>
        <v>#N/A</v>
      </c>
      <c r="L84" s="201"/>
    </row>
    <row r="85" spans="1:12" ht="15" customHeight="1" x14ac:dyDescent="0.2">
      <c r="A85" s="127"/>
      <c r="B85" s="438" t="str">
        <f>Name_7</f>
        <v>МУЖЧИНЫ 2001г.р. и старше</v>
      </c>
      <c r="C85" s="438"/>
      <c r="D85" s="128"/>
      <c r="E85" s="128"/>
      <c r="F85" s="128"/>
      <c r="G85" s="130"/>
      <c r="H85" s="128"/>
      <c r="I85" s="128"/>
      <c r="J85" s="128"/>
      <c r="K85" s="131"/>
    </row>
    <row r="86" spans="1:12" ht="14.1" customHeight="1" x14ac:dyDescent="0.2">
      <c r="A86" s="132" t="s">
        <v>63</v>
      </c>
      <c r="B86" s="345" t="e">
        <f>VLOOKUP($L86,УЧАСТНИКИ!$A$1:$K$716,3,FALSE)</f>
        <v>#N/A</v>
      </c>
      <c r="C86" s="135" t="e">
        <f>VLOOKUP($L86,УЧАСТНИКИ!$A$1:$K$716,4,FALSE)</f>
        <v>#N/A</v>
      </c>
      <c r="D86" s="135" t="e">
        <f>VLOOKUP($L86,УЧАСТНИКИ!$A$1:$K$716,8,FALSE)</f>
        <v>#N/A</v>
      </c>
      <c r="E86" s="235" t="e">
        <f>VLOOKUP($L86,УЧАСТНИКИ!$A$1:$K$716,5,FALSE)</f>
        <v>#N/A</v>
      </c>
      <c r="F86" s="235" t="e">
        <f>VLOOKUP($L86,УЧАСТНИКИ!$A$1:$K$716,11,FALSE)</f>
        <v>#N/A</v>
      </c>
      <c r="G86" s="455" t="s">
        <v>273</v>
      </c>
      <c r="H86" s="456"/>
      <c r="I86" s="306"/>
      <c r="J86" s="137"/>
      <c r="K86" s="306" t="e">
        <f>VLOOKUP($L86,УЧАСТНИКИ!$A$1:$K$716,10,FALSE)</f>
        <v>#N/A</v>
      </c>
      <c r="L86" s="201"/>
    </row>
    <row r="87" spans="1:12" ht="14.1" customHeight="1" x14ac:dyDescent="0.2">
      <c r="A87" s="132"/>
      <c r="B87" s="345" t="e">
        <f>VLOOKUP($L87,УЧАСТНИКИ!$A$1:$K$716,3,FALSE)</f>
        <v>#N/A</v>
      </c>
      <c r="C87" s="135" t="e">
        <f>VLOOKUP($L87,УЧАСТНИКИ!$A$1:$K$716,4,FALSE)</f>
        <v>#N/A</v>
      </c>
      <c r="D87" s="135" t="e">
        <f>VLOOKUP($L87,УЧАСТНИКИ!$A$1:$K$716,8,FALSE)</f>
        <v>#N/A</v>
      </c>
      <c r="E87" s="235" t="e">
        <f>VLOOKUP($L87,УЧАСТНИКИ!$A$1:$K$716,5,FALSE)</f>
        <v>#N/A</v>
      </c>
      <c r="F87" s="235" t="e">
        <f>VLOOKUP($L87,УЧАСТНИКИ!$A$1:$K$716,11,FALSE)</f>
        <v>#N/A</v>
      </c>
      <c r="G87" s="180"/>
      <c r="H87" s="137"/>
      <c r="I87" s="306"/>
      <c r="J87" s="137"/>
      <c r="K87" s="306" t="e">
        <f>VLOOKUP($L87,УЧАСТНИКИ!$A$1:$K$716,10,FALSE)</f>
        <v>#N/A</v>
      </c>
      <c r="L87" s="201"/>
    </row>
    <row r="88" spans="1:12" ht="14.1" customHeight="1" x14ac:dyDescent="0.2">
      <c r="A88" s="132"/>
      <c r="B88" s="345" t="e">
        <f>VLOOKUP($L88,УЧАСТНИКИ!$A$1:$K$716,3,FALSE)</f>
        <v>#N/A</v>
      </c>
      <c r="C88" s="135" t="e">
        <f>VLOOKUP($L88,УЧАСТНИКИ!$A$1:$K$716,4,FALSE)</f>
        <v>#N/A</v>
      </c>
      <c r="D88" s="135" t="e">
        <f>VLOOKUP($L88,УЧАСТНИКИ!$A$1:$K$716,8,FALSE)</f>
        <v>#N/A</v>
      </c>
      <c r="E88" s="235" t="e">
        <f>VLOOKUP($L88,УЧАСТНИКИ!$A$1:$K$716,5,FALSE)</f>
        <v>#N/A</v>
      </c>
      <c r="F88" s="235" t="e">
        <f>VLOOKUP($L88,УЧАСТНИКИ!$A$1:$K$716,11,FALSE)</f>
        <v>#N/A</v>
      </c>
      <c r="G88" s="180"/>
      <c r="H88" s="137"/>
      <c r="I88" s="306"/>
      <c r="J88" s="137"/>
      <c r="K88" s="306" t="e">
        <f>VLOOKUP($L88,УЧАСТНИКИ!$A$1:$K$716,10,FALSE)</f>
        <v>#N/A</v>
      </c>
      <c r="L88" s="201"/>
    </row>
    <row r="89" spans="1:12" ht="14.1" customHeight="1" x14ac:dyDescent="0.2">
      <c r="A89" s="132"/>
      <c r="B89" s="345" t="e">
        <f>VLOOKUP($L89,УЧАСТНИКИ!$A$1:$K$716,3,FALSE)</f>
        <v>#N/A</v>
      </c>
      <c r="C89" s="135" t="e">
        <f>VLOOKUP($L89,УЧАСТНИКИ!$A$1:$K$716,4,FALSE)</f>
        <v>#N/A</v>
      </c>
      <c r="D89" s="135" t="e">
        <f>VLOOKUP($L89,УЧАСТНИКИ!$A$1:$K$716,8,FALSE)</f>
        <v>#N/A</v>
      </c>
      <c r="E89" s="235" t="e">
        <f>VLOOKUP($L89,УЧАСТНИКИ!$A$1:$K$716,5,FALSE)</f>
        <v>#N/A</v>
      </c>
      <c r="F89" s="235" t="e">
        <f>VLOOKUP($L89,УЧАСТНИКИ!$A$1:$K$716,11,FALSE)</f>
        <v>#N/A</v>
      </c>
      <c r="G89" s="180"/>
      <c r="H89" s="137"/>
      <c r="I89" s="306"/>
      <c r="J89" s="137"/>
      <c r="K89" s="306" t="e">
        <f>VLOOKUP($L89,УЧАСТНИКИ!$A$1:$K$716,10,FALSE)</f>
        <v>#N/A</v>
      </c>
      <c r="L89" s="201"/>
    </row>
  </sheetData>
  <mergeCells count="9">
    <mergeCell ref="B45:C45"/>
    <mergeCell ref="B85:C85"/>
    <mergeCell ref="G86:H86"/>
    <mergeCell ref="B9:C9"/>
    <mergeCell ref="A1:K1"/>
    <mergeCell ref="A2:K2"/>
    <mergeCell ref="A3:K3"/>
    <mergeCell ref="A5:K5"/>
    <mergeCell ref="A6:B6"/>
  </mergeCells>
  <pageMargins left="0.39370078740157483" right="0.39370078740157483" top="0.27559055118110237" bottom="0.19685039370078741" header="0.31496062992125984" footer="0.51181102362204722"/>
  <pageSetup paperSize="9" scale="90" fitToHeight="11" orientation="landscape" r:id="rId1"/>
  <headerFooter alignWithMargins="0"/>
  <rowBreaks count="1" manualBreakCount="1">
    <brk id="8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T44"/>
  <sheetViews>
    <sheetView view="pageBreakPreview" zoomScaleNormal="100" zoomScaleSheetLayoutView="100" workbookViewId="0">
      <selection activeCell="K18" sqref="K18:K22"/>
    </sheetView>
  </sheetViews>
  <sheetFormatPr defaultColWidth="8.28515625" defaultRowHeight="12.75" outlineLevelCol="1" x14ac:dyDescent="0.2"/>
  <cols>
    <col min="1" max="1" width="4.42578125" style="59" customWidth="1"/>
    <col min="2" max="2" width="27.28515625" style="54" customWidth="1"/>
    <col min="3" max="3" width="8.42578125" style="58" customWidth="1"/>
    <col min="4" max="5" width="7.42578125" style="58" customWidth="1"/>
    <col min="6" max="6" width="16.28515625" style="54" customWidth="1"/>
    <col min="7" max="7" width="18.140625" style="54" customWidth="1"/>
    <col min="8" max="8" width="9.7109375" style="54" customWidth="1"/>
    <col min="9" max="9" width="11.140625" style="58" customWidth="1"/>
    <col min="10" max="10" width="32.140625" style="54" customWidth="1"/>
    <col min="11" max="11" width="8.28515625" style="54" customWidth="1" outlineLevel="1"/>
    <col min="12" max="12" width="9.5703125" style="54" customWidth="1" outlineLevel="1"/>
    <col min="13" max="20" width="8.28515625" style="54" customWidth="1" outlineLevel="1"/>
    <col min="21" max="16384" width="8.28515625" style="54"/>
  </cols>
  <sheetData>
    <row r="1" spans="1:20" x14ac:dyDescent="0.2">
      <c r="A1" s="454"/>
      <c r="B1" s="454"/>
      <c r="C1" s="454"/>
      <c r="D1" s="454"/>
      <c r="E1" s="454"/>
      <c r="F1" s="454"/>
      <c r="G1" s="454"/>
      <c r="H1" s="454"/>
      <c r="I1" s="454"/>
      <c r="J1" s="454"/>
      <c r="P1" s="56"/>
      <c r="Q1" s="56"/>
      <c r="R1" s="57"/>
    </row>
    <row r="2" spans="1:20" s="6" customFormat="1" x14ac:dyDescent="0.2">
      <c r="A2" s="434" t="str">
        <f>Name_2</f>
        <v>ЦЕНТР СПОРТИВНОЙ ПОДГОТОВКИ РЕСПУБЛИКИ ТАТАРСТАН</v>
      </c>
      <c r="B2" s="434"/>
      <c r="C2" s="434"/>
      <c r="D2" s="434"/>
      <c r="E2" s="434"/>
      <c r="F2" s="434"/>
      <c r="G2" s="434"/>
      <c r="H2" s="434"/>
      <c r="I2" s="434"/>
      <c r="J2" s="244"/>
      <c r="K2" s="244"/>
    </row>
    <row r="3" spans="1:20" s="6" customFormat="1" ht="15" x14ac:dyDescent="0.2">
      <c r="A3" s="435" t="s">
        <v>51</v>
      </c>
      <c r="B3" s="435"/>
      <c r="C3" s="435"/>
      <c r="D3" s="435"/>
      <c r="E3" s="435"/>
      <c r="F3" s="435"/>
      <c r="G3" s="435"/>
      <c r="H3" s="435"/>
      <c r="I3" s="435"/>
      <c r="J3" s="244"/>
      <c r="K3" s="244"/>
    </row>
    <row r="4" spans="1:20" s="6" customFormat="1" ht="27.75" customHeight="1" x14ac:dyDescent="0.2">
      <c r="A4" s="436" t="str">
        <f>Name_4</f>
        <v>ЛИЧНО-КОМАНДНЫЙ ЧЕМПИОНАТ РЕСПУБЛИКИ ТАТАРСТАН ПО ЛЕГКОЙ АТЛЕТИКЕ</v>
      </c>
      <c r="B4" s="436"/>
      <c r="C4" s="436"/>
      <c r="D4" s="436"/>
      <c r="E4" s="436"/>
      <c r="F4" s="436"/>
      <c r="G4" s="436"/>
      <c r="H4" s="436"/>
      <c r="I4" s="436"/>
      <c r="J4" s="244"/>
      <c r="K4" s="244"/>
    </row>
    <row r="5" spans="1:20" s="6" customFormat="1" x14ac:dyDescent="0.2">
      <c r="A5" s="437"/>
      <c r="B5" s="437"/>
      <c r="C5" s="4"/>
      <c r="D5" s="4"/>
      <c r="E5" s="2"/>
      <c r="I5" s="7"/>
    </row>
    <row r="6" spans="1:20" s="6" customFormat="1" ht="20.25" customHeight="1" x14ac:dyDescent="0.2">
      <c r="A6" s="437" t="s">
        <v>423</v>
      </c>
      <c r="B6" s="437"/>
      <c r="C6" s="4"/>
      <c r="D6" s="4"/>
      <c r="F6" s="502" t="s">
        <v>714</v>
      </c>
      <c r="I6" s="38" t="str">
        <f>d_2</f>
        <v>07 ИЮЛЯ 2017г.</v>
      </c>
    </row>
    <row r="7" spans="1:20" s="6" customFormat="1" ht="14.25" customHeight="1" x14ac:dyDescent="0.2">
      <c r="A7" s="22"/>
      <c r="C7" s="4"/>
      <c r="D7" s="4"/>
      <c r="E7" s="42" t="s">
        <v>63</v>
      </c>
      <c r="F7" s="246" t="s">
        <v>63</v>
      </c>
      <c r="G7" s="10"/>
      <c r="I7" s="43" t="str">
        <f>d_5</f>
        <v>г. Казань, Футбольно-легкоатлетический манеж</v>
      </c>
    </row>
    <row r="8" spans="1:20" ht="24.75" thickBot="1" x14ac:dyDescent="0.25">
      <c r="A8" s="423" t="s">
        <v>108</v>
      </c>
      <c r="B8" s="424" t="s">
        <v>31</v>
      </c>
      <c r="C8" s="424" t="s">
        <v>9</v>
      </c>
      <c r="D8" s="424" t="s">
        <v>2</v>
      </c>
      <c r="E8" s="424" t="s">
        <v>109</v>
      </c>
      <c r="F8" s="424" t="s">
        <v>52</v>
      </c>
      <c r="G8" s="171" t="s">
        <v>60</v>
      </c>
      <c r="H8" s="171" t="s">
        <v>59</v>
      </c>
      <c r="I8" s="65" t="s">
        <v>10</v>
      </c>
      <c r="J8" s="425" t="s">
        <v>7</v>
      </c>
      <c r="L8" s="172">
        <v>3900</v>
      </c>
      <c r="M8" s="172">
        <v>4115</v>
      </c>
      <c r="N8" s="172">
        <v>4215</v>
      </c>
      <c r="O8" s="173">
        <v>4415</v>
      </c>
      <c r="P8" s="173">
        <v>4665</v>
      </c>
      <c r="Q8" s="173">
        <v>5015</v>
      </c>
      <c r="R8" s="173">
        <v>5315</v>
      </c>
      <c r="S8" s="173">
        <v>5615</v>
      </c>
      <c r="T8" s="174">
        <v>10015</v>
      </c>
    </row>
    <row r="9" spans="1:20" ht="18" customHeight="1" x14ac:dyDescent="0.2">
      <c r="A9" s="175"/>
      <c r="B9" s="438" t="str">
        <f>Name_7</f>
        <v>МУЖЧИНЫ 2001г.р. и старше</v>
      </c>
      <c r="C9" s="438"/>
      <c r="D9" s="67"/>
      <c r="E9" s="67"/>
      <c r="F9" s="67"/>
      <c r="G9" s="67"/>
      <c r="H9" s="67"/>
      <c r="I9" s="68"/>
      <c r="J9" s="69"/>
      <c r="L9" s="70"/>
      <c r="M9" s="70"/>
      <c r="N9" s="70"/>
      <c r="O9" s="71"/>
      <c r="P9" s="71"/>
      <c r="Q9" s="71"/>
      <c r="R9" s="71"/>
      <c r="S9" s="71"/>
      <c r="T9" s="71"/>
    </row>
    <row r="10" spans="1:20" s="6" customFormat="1" ht="21" customHeight="1" x14ac:dyDescent="0.25">
      <c r="A10" s="49"/>
      <c r="B10" s="80" t="s">
        <v>24</v>
      </c>
      <c r="C10" s="49"/>
      <c r="D10" s="82"/>
      <c r="E10" s="82"/>
      <c r="F10" s="49"/>
      <c r="G10" s="49"/>
      <c r="H10" s="49"/>
      <c r="I10" s="49"/>
      <c r="J10" s="47"/>
    </row>
    <row r="11" spans="1:20" x14ac:dyDescent="0.2">
      <c r="A11" s="73">
        <v>1</v>
      </c>
      <c r="B11" s="74"/>
      <c r="C11" s="75"/>
      <c r="D11" s="75"/>
      <c r="E11" s="201"/>
      <c r="F11" s="75"/>
      <c r="G11" s="115"/>
      <c r="H11" s="76"/>
      <c r="I11" s="77"/>
      <c r="J11" s="78" t="e">
        <f>VLOOKUP(#REF!,УЧАСТНИКИ!#REF!,10,FALSE)</f>
        <v>#REF!</v>
      </c>
    </row>
    <row r="12" spans="1:20" x14ac:dyDescent="0.2">
      <c r="A12" s="73"/>
      <c r="B12" s="74"/>
      <c r="C12" s="75"/>
      <c r="D12" s="75"/>
      <c r="E12" s="201"/>
      <c r="F12" s="75"/>
      <c r="G12" s="115"/>
      <c r="H12" s="76"/>
      <c r="I12" s="77"/>
      <c r="J12" s="78" t="e">
        <f>VLOOKUP(#REF!,УЧАСТНИКИ!#REF!,10,FALSE)</f>
        <v>#REF!</v>
      </c>
    </row>
    <row r="13" spans="1:20" x14ac:dyDescent="0.2">
      <c r="A13" s="73"/>
      <c r="B13" s="74"/>
      <c r="C13" s="75"/>
      <c r="D13" s="75"/>
      <c r="E13" s="201"/>
      <c r="F13" s="75"/>
      <c r="G13" s="115"/>
      <c r="H13" s="76"/>
      <c r="I13" s="77"/>
      <c r="J13" s="78" t="e">
        <f>VLOOKUP(#REF!,УЧАСТНИКИ!#REF!,10,FALSE)</f>
        <v>#REF!</v>
      </c>
    </row>
    <row r="14" spans="1:20" x14ac:dyDescent="0.2">
      <c r="A14" s="73"/>
      <c r="B14" s="74"/>
      <c r="C14" s="75"/>
      <c r="D14" s="75"/>
      <c r="E14" s="201"/>
      <c r="F14" s="75"/>
      <c r="G14" s="115"/>
      <c r="H14" s="76"/>
      <c r="I14" s="77"/>
      <c r="J14" s="78" t="e">
        <f>VLOOKUP(#REF!,УЧАСТНИКИ!#REF!,10,FALSE)</f>
        <v>#REF!</v>
      </c>
    </row>
    <row r="15" spans="1:20" x14ac:dyDescent="0.2">
      <c r="A15" s="73"/>
      <c r="B15" s="74"/>
      <c r="C15" s="75"/>
      <c r="D15" s="75"/>
      <c r="E15" s="201"/>
      <c r="F15" s="75"/>
      <c r="G15" s="115"/>
      <c r="H15" s="76"/>
      <c r="I15" s="77"/>
      <c r="J15" s="78" t="e">
        <f>VLOOKUP(#REF!,УЧАСТНИКИ!#REF!,10,FALSE)</f>
        <v>#REF!</v>
      </c>
    </row>
    <row r="16" spans="1:20" x14ac:dyDescent="0.2">
      <c r="A16" s="73"/>
      <c r="B16" s="74"/>
      <c r="C16" s="75"/>
      <c r="D16" s="75"/>
      <c r="E16" s="201"/>
      <c r="F16" s="75"/>
      <c r="G16" s="115"/>
      <c r="H16" s="76"/>
      <c r="I16" s="77"/>
      <c r="J16" s="78" t="e">
        <f>VLOOKUP(#REF!,УЧАСТНИКИ!#REF!,10,FALSE)</f>
        <v>#REF!</v>
      </c>
    </row>
    <row r="17" spans="1:11" x14ac:dyDescent="0.2">
      <c r="A17" s="73"/>
      <c r="B17" s="74"/>
      <c r="C17" s="75"/>
      <c r="D17" s="75"/>
      <c r="E17" s="47"/>
      <c r="F17" s="75"/>
      <c r="G17" s="115"/>
      <c r="H17" s="76"/>
      <c r="I17" s="77"/>
      <c r="J17" s="78"/>
    </row>
    <row r="18" spans="1:11" x14ac:dyDescent="0.2">
      <c r="A18" s="73">
        <v>2</v>
      </c>
      <c r="B18" s="345" t="str">
        <f>VLOOKUP($K18,УЧАСТНИКИ!$A$1:$K$716,3,FALSE)</f>
        <v>ГАФУРОВ АКМАЛЬ</v>
      </c>
      <c r="C18" s="135">
        <f>VLOOKUP($K18,УЧАСТНИКИ!$A$1:$K$716,4,FALSE)</f>
        <v>1996</v>
      </c>
      <c r="D18" s="135">
        <f>VLOOKUP($K18,УЧАСТНИКИ!$A$1:$K$716,8,FALSE)</f>
        <v>2</v>
      </c>
      <c r="E18" s="201">
        <f>K18</f>
        <v>68</v>
      </c>
      <c r="F18" s="235" t="str">
        <f>VLOOKUP($K18,УЧАСТНИКИ!$A$1:$K$716,5,FALSE)</f>
        <v>КАЗАНЬ</v>
      </c>
      <c r="G18" s="235" t="str">
        <f>VLOOKUP($K18,УЧАСТНИКИ!$A$1:$K$716,11,FALSE)</f>
        <v>ДЮСШ ОЛИМП</v>
      </c>
      <c r="H18" s="76"/>
      <c r="I18" s="77"/>
      <c r="J18" s="78" t="e">
        <f>VLOOKUP(#REF!,УЧАСТНИКИ!#REF!,10,FALSE)</f>
        <v>#REF!</v>
      </c>
      <c r="K18" s="201">
        <v>68</v>
      </c>
    </row>
    <row r="19" spans="1:11" x14ac:dyDescent="0.2">
      <c r="A19" s="73"/>
      <c r="B19" s="345" t="str">
        <f>VLOOKUP($K19,УЧАСТНИКИ!$A$1:$K$716,3,FALSE)</f>
        <v>ЗАЙНУЛОВ АЗАТ</v>
      </c>
      <c r="C19" s="135">
        <f>VLOOKUP($K19,УЧАСТНИКИ!$A$1:$K$716,4,FALSE)</f>
        <v>1993</v>
      </c>
      <c r="D19" s="135">
        <f>VLOOKUP($K19,УЧАСТНИКИ!$A$1:$K$716,8,FALSE)</f>
        <v>2</v>
      </c>
      <c r="E19" s="201">
        <f t="shared" ref="E19:E21" si="0">K19</f>
        <v>71</v>
      </c>
      <c r="F19" s="235" t="str">
        <f>VLOOKUP($K19,УЧАСТНИКИ!$A$1:$K$716,5,FALSE)</f>
        <v>КАЗАНЬ</v>
      </c>
      <c r="G19" s="235" t="str">
        <f>VLOOKUP($K19,УЧАСТНИКИ!$A$1:$K$716,11,FALSE)</f>
        <v>КНИТУ-КХТИ</v>
      </c>
      <c r="H19" s="76"/>
      <c r="I19" s="77"/>
      <c r="J19" s="78" t="e">
        <f>VLOOKUP(#REF!,УЧАСТНИКИ!#REF!,10,FALSE)</f>
        <v>#REF!</v>
      </c>
      <c r="K19" s="201">
        <v>71</v>
      </c>
    </row>
    <row r="20" spans="1:11" x14ac:dyDescent="0.2">
      <c r="A20" s="73"/>
      <c r="B20" s="345" t="str">
        <f>VLOOKUP($K20,УЧАСТНИКИ!$A$1:$K$716,3,FALSE)</f>
        <v>КРАЙНОВ ДЕНИС</v>
      </c>
      <c r="C20" s="135">
        <f>VLOOKUP($K20,УЧАСТНИКИ!$A$1:$K$716,4,FALSE)</f>
        <v>1997</v>
      </c>
      <c r="D20" s="135">
        <f>VLOOKUP($K20,УЧАСТНИКИ!$A$1:$K$716,8,FALSE)</f>
        <v>2</v>
      </c>
      <c r="E20" s="201">
        <f t="shared" si="0"/>
        <v>69</v>
      </c>
      <c r="F20" s="235" t="str">
        <f>VLOOKUP($K20,УЧАСТНИКИ!$A$1:$K$716,5,FALSE)</f>
        <v>КАЗАНЬ</v>
      </c>
      <c r="G20" s="235" t="str">
        <f>VLOOKUP($K20,УЧАСТНИКИ!$A$1:$K$716,11,FALSE)</f>
        <v>ДЮСШ ОЛИМП</v>
      </c>
      <c r="H20" s="76"/>
      <c r="I20" s="77"/>
      <c r="J20" s="78" t="e">
        <f>VLOOKUP(#REF!,УЧАСТНИКИ!#REF!,10,FALSE)</f>
        <v>#REF!</v>
      </c>
      <c r="K20" s="201">
        <v>69</v>
      </c>
    </row>
    <row r="21" spans="1:11" x14ac:dyDescent="0.2">
      <c r="A21" s="73"/>
      <c r="B21" s="345" t="str">
        <f>VLOOKUP($K21,УЧАСТНИКИ!$A$1:$K$716,3,FALSE)</f>
        <v>АНТОНОВ МАКСИМ</v>
      </c>
      <c r="C21" s="135">
        <f>VLOOKUP($K21,УЧАСТНИКИ!$A$1:$K$716,4,FALSE)</f>
        <v>1993</v>
      </c>
      <c r="D21" s="135">
        <f>VLOOKUP($K21,УЧАСТНИКИ!$A$1:$K$716,8,FALSE)</f>
        <v>1</v>
      </c>
      <c r="E21" s="201">
        <f t="shared" si="0"/>
        <v>70</v>
      </c>
      <c r="F21" s="235" t="str">
        <f>VLOOKUP($K21,УЧАСТНИКИ!$A$1:$K$716,5,FALSE)</f>
        <v>КАЗАНЬ</v>
      </c>
      <c r="G21" s="235" t="str">
        <f>VLOOKUP($K21,УЧАСТНИКИ!$A$1:$K$716,11,FALSE)</f>
        <v>ДЮСШ ОЛИМП</v>
      </c>
      <c r="H21" s="76"/>
      <c r="I21" s="77"/>
      <c r="J21" s="78" t="e">
        <f>VLOOKUP(#REF!,УЧАСТНИКИ!#REF!,10,FALSE)</f>
        <v>#REF!</v>
      </c>
      <c r="K21" s="201">
        <v>70</v>
      </c>
    </row>
    <row r="22" spans="1:11" x14ac:dyDescent="0.2">
      <c r="A22" s="73"/>
      <c r="B22" s="345" t="str">
        <f>VLOOKUP($K22,УЧАСТНИКИ!$A$1:$K$716,3,FALSE)</f>
        <v>КОНСТАНТИНОВ ОЛЕГ</v>
      </c>
      <c r="C22" s="135">
        <f>VLOOKUP($K22,УЧАСТНИКИ!$A$1:$K$716,4,FALSE)</f>
        <v>2000</v>
      </c>
      <c r="D22" s="135">
        <f>VLOOKUP($K22,УЧАСТНИКИ!$A$1:$K$716,8,FALSE)</f>
        <v>2</v>
      </c>
      <c r="E22" s="201">
        <f t="shared" ref="E22" si="1">K22</f>
        <v>3734</v>
      </c>
      <c r="F22" s="235" t="str">
        <f>VLOOKUP($K22,УЧАСТНИКИ!$A$1:$K$716,5,FALSE)</f>
        <v>КАЗАНЬ</v>
      </c>
      <c r="G22" s="235" t="str">
        <f>VLOOKUP($K22,УЧАСТНИКИ!$A$1:$K$716,11,FALSE)</f>
        <v>СДЮСШОР ЛА</v>
      </c>
      <c r="H22" s="76"/>
      <c r="I22" s="77"/>
      <c r="J22" s="78"/>
      <c r="K22" s="201">
        <v>3734</v>
      </c>
    </row>
    <row r="23" spans="1:11" x14ac:dyDescent="0.2">
      <c r="A23" s="73">
        <v>3</v>
      </c>
      <c r="B23" s="345"/>
      <c r="C23" s="135"/>
      <c r="D23" s="135"/>
      <c r="E23" s="201"/>
      <c r="F23" s="235"/>
      <c r="G23" s="235"/>
      <c r="H23" s="76"/>
      <c r="I23" s="77"/>
      <c r="J23" s="78" t="e">
        <f>VLOOKUP(#REF!,УЧАСТНИКИ!#REF!,10,FALSE)</f>
        <v>#REF!</v>
      </c>
      <c r="K23" s="504"/>
    </row>
    <row r="24" spans="1:11" x14ac:dyDescent="0.2">
      <c r="A24" s="73"/>
      <c r="B24" s="345"/>
      <c r="C24" s="135"/>
      <c r="D24" s="135"/>
      <c r="E24" s="201"/>
      <c r="F24" s="235"/>
      <c r="G24" s="235"/>
      <c r="H24" s="76"/>
      <c r="I24" s="77"/>
      <c r="J24" s="78" t="e">
        <f>VLOOKUP(#REF!,УЧАСТНИКИ!#REF!,10,FALSE)</f>
        <v>#REF!</v>
      </c>
      <c r="K24" s="504"/>
    </row>
    <row r="25" spans="1:11" x14ac:dyDescent="0.2">
      <c r="A25" s="73"/>
      <c r="B25" s="345"/>
      <c r="C25" s="135"/>
      <c r="D25" s="135"/>
      <c r="E25" s="201"/>
      <c r="F25" s="235"/>
      <c r="G25" s="235"/>
      <c r="H25" s="76"/>
      <c r="I25" s="77"/>
      <c r="J25" s="78" t="e">
        <f>VLOOKUP(#REF!,УЧАСТНИКИ!#REF!,10,FALSE)</f>
        <v>#REF!</v>
      </c>
      <c r="K25" s="504"/>
    </row>
    <row r="26" spans="1:11" x14ac:dyDescent="0.2">
      <c r="A26" s="73"/>
      <c r="B26" s="345"/>
      <c r="C26" s="135"/>
      <c r="D26" s="135"/>
      <c r="E26" s="201"/>
      <c r="F26" s="235"/>
      <c r="G26" s="235"/>
      <c r="H26" s="76"/>
      <c r="I26" s="77"/>
      <c r="J26" s="78" t="e">
        <f>VLOOKUP(#REF!,УЧАСТНИКИ!#REF!,10,FALSE)</f>
        <v>#REF!</v>
      </c>
      <c r="K26" s="504"/>
    </row>
    <row r="27" spans="1:11" hidden="1" x14ac:dyDescent="0.2">
      <c r="A27" s="73"/>
      <c r="B27" s="74" t="e">
        <f>VLOOKUP(#REF!,УЧАСТНИКИ!#REF!,3,FALSE)</f>
        <v>#REF!</v>
      </c>
      <c r="C27" s="75" t="e">
        <f>VLOOKUP(#REF!,УЧАСТНИКИ!#REF!,4,FALSE)</f>
        <v>#REF!</v>
      </c>
      <c r="D27" s="75" t="e">
        <f>VLOOKUP(#REF!,УЧАСТНИКИ!#REF!,8,FALSE)</f>
        <v>#REF!</v>
      </c>
      <c r="E27" s="201" t="e">
        <f>#REF!</f>
        <v>#REF!</v>
      </c>
      <c r="F27" s="75" t="e">
        <f>VLOOKUP(#REF!,УЧАСТНИКИ!#REF!,5,FALSE)</f>
        <v>#REF!</v>
      </c>
      <c r="G27" s="115" t="e">
        <f>VLOOKUP(#REF!,УЧАСТНИКИ!#REF!,11,FALSE)</f>
        <v>#REF!</v>
      </c>
      <c r="H27" s="76"/>
      <c r="I27" s="77"/>
      <c r="J27" s="78" t="e">
        <f>VLOOKUP(#REF!,УЧАСТНИКИ!#REF!,10,FALSE)</f>
        <v>#REF!</v>
      </c>
    </row>
    <row r="28" spans="1:11" x14ac:dyDescent="0.2">
      <c r="A28" s="73"/>
      <c r="B28" s="74"/>
      <c r="C28" s="75"/>
      <c r="D28" s="75"/>
      <c r="E28" s="201"/>
      <c r="F28" s="75"/>
      <c r="G28" s="115"/>
      <c r="H28" s="76"/>
      <c r="I28" s="77"/>
      <c r="J28" s="78"/>
    </row>
    <row r="29" spans="1:11" s="177" customFormat="1" x14ac:dyDescent="0.2">
      <c r="A29" s="176">
        <v>4</v>
      </c>
      <c r="B29" s="345"/>
      <c r="C29" s="135"/>
      <c r="D29" s="135"/>
      <c r="E29" s="201"/>
      <c r="F29" s="235"/>
      <c r="G29" s="235"/>
      <c r="H29" s="76"/>
      <c r="I29" s="77"/>
      <c r="J29" s="78" t="e">
        <f>VLOOKUP(#REF!,УЧАСТНИКИ!#REF!,10,FALSE)</f>
        <v>#REF!</v>
      </c>
    </row>
    <row r="30" spans="1:11" s="177" customFormat="1" x14ac:dyDescent="0.2">
      <c r="A30" s="176"/>
      <c r="B30" s="345"/>
      <c r="C30" s="135"/>
      <c r="D30" s="135"/>
      <c r="E30" s="201"/>
      <c r="F30" s="235"/>
      <c r="G30" s="235"/>
      <c r="H30" s="76"/>
      <c r="I30" s="77"/>
      <c r="J30" s="78" t="e">
        <f>VLOOKUP(#REF!,УЧАСТНИКИ!#REF!,10,FALSE)</f>
        <v>#REF!</v>
      </c>
    </row>
    <row r="31" spans="1:11" s="177" customFormat="1" x14ac:dyDescent="0.2">
      <c r="A31" s="176"/>
      <c r="B31" s="345"/>
      <c r="C31" s="135"/>
      <c r="D31" s="135"/>
      <c r="E31" s="201"/>
      <c r="F31" s="235"/>
      <c r="G31" s="235"/>
      <c r="H31" s="76"/>
      <c r="I31" s="77"/>
      <c r="J31" s="78" t="e">
        <f>VLOOKUP(#REF!,УЧАСТНИКИ!#REF!,10,FALSE)</f>
        <v>#REF!</v>
      </c>
    </row>
    <row r="32" spans="1:11" x14ac:dyDescent="0.2">
      <c r="A32" s="73"/>
      <c r="B32" s="345"/>
      <c r="C32" s="135"/>
      <c r="D32" s="135"/>
      <c r="E32" s="201"/>
      <c r="F32" s="235"/>
      <c r="G32" s="235"/>
      <c r="H32" s="76"/>
      <c r="I32" s="77"/>
      <c r="J32" s="78" t="e">
        <f>VLOOKUP(#REF!,УЧАСТНИКИ!#REF!,10,FALSE)</f>
        <v>#REF!</v>
      </c>
    </row>
    <row r="33" spans="1:10" hidden="1" x14ac:dyDescent="0.2">
      <c r="A33" s="73"/>
      <c r="B33" s="74" t="e">
        <f>VLOOKUP(#REF!,УЧАСТНИКИ!#REF!,3,FALSE)</f>
        <v>#REF!</v>
      </c>
      <c r="C33" s="75" t="e">
        <f>VLOOKUP(#REF!,УЧАСТНИКИ!#REF!,4,FALSE)</f>
        <v>#REF!</v>
      </c>
      <c r="D33" s="75" t="e">
        <f>VLOOKUP(#REF!,УЧАСТНИКИ!#REF!,8,FALSE)</f>
        <v>#REF!</v>
      </c>
      <c r="E33" s="201" t="e">
        <f>#REF!</f>
        <v>#REF!</v>
      </c>
      <c r="F33" s="75" t="e">
        <f>VLOOKUP(#REF!,УЧАСТНИКИ!#REF!,5,FALSE)</f>
        <v>#REF!</v>
      </c>
      <c r="G33" s="115" t="e">
        <f>VLOOKUP(#REF!,УЧАСТНИКИ!#REF!,11,FALSE)</f>
        <v>#REF!</v>
      </c>
      <c r="H33" s="76"/>
      <c r="I33" s="77"/>
      <c r="J33" s="78" t="e">
        <f>VLOOKUP(#REF!,УЧАСТНИКИ!#REF!,10,FALSE)</f>
        <v>#REF!</v>
      </c>
    </row>
    <row r="34" spans="1:10" hidden="1" x14ac:dyDescent="0.2">
      <c r="A34" s="73"/>
      <c r="B34" s="74"/>
      <c r="C34" s="75"/>
      <c r="D34" s="75"/>
      <c r="E34" s="201"/>
      <c r="F34" s="75"/>
      <c r="G34" s="115"/>
      <c r="H34" s="76"/>
      <c r="I34" s="77"/>
      <c r="J34" s="78"/>
    </row>
    <row r="35" spans="1:10" hidden="1" x14ac:dyDescent="0.2">
      <c r="A35" s="73">
        <v>5</v>
      </c>
      <c r="B35" s="74" t="e">
        <f>VLOOKUP(#REF!,УЧАСТНИКИ!#REF!,3,FALSE)</f>
        <v>#REF!</v>
      </c>
      <c r="C35" s="75" t="e">
        <f>VLOOKUP(#REF!,УЧАСТНИКИ!#REF!,4,FALSE)</f>
        <v>#REF!</v>
      </c>
      <c r="D35" s="75" t="e">
        <f>VLOOKUP(#REF!,УЧАСТНИКИ!#REF!,8,FALSE)</f>
        <v>#REF!</v>
      </c>
      <c r="E35" s="201" t="e">
        <f>#REF!</f>
        <v>#REF!</v>
      </c>
      <c r="F35" s="75" t="e">
        <f>VLOOKUP(#REF!,УЧАСТНИКИ!#REF!,5,FALSE)</f>
        <v>#REF!</v>
      </c>
      <c r="G35" s="115" t="e">
        <f>VLOOKUP(#REF!,УЧАСТНИКИ!#REF!,11,FALSE)</f>
        <v>#REF!</v>
      </c>
      <c r="H35" s="76"/>
      <c r="I35" s="77"/>
      <c r="J35" s="78" t="e">
        <f>VLOOKUP(#REF!,УЧАСТНИКИ!#REF!,10,FALSE)</f>
        <v>#REF!</v>
      </c>
    </row>
    <row r="36" spans="1:10" hidden="1" x14ac:dyDescent="0.2">
      <c r="A36" s="73"/>
      <c r="B36" s="74" t="e">
        <f>VLOOKUP(#REF!,УЧАСТНИКИ!#REF!,3,FALSE)</f>
        <v>#REF!</v>
      </c>
      <c r="C36" s="75" t="e">
        <f>VLOOKUP(#REF!,УЧАСТНИКИ!#REF!,4,FALSE)</f>
        <v>#REF!</v>
      </c>
      <c r="D36" s="75" t="e">
        <f>VLOOKUP(#REF!,УЧАСТНИКИ!#REF!,8,FALSE)</f>
        <v>#REF!</v>
      </c>
      <c r="E36" s="201" t="e">
        <f>#REF!</f>
        <v>#REF!</v>
      </c>
      <c r="F36" s="75" t="e">
        <f>VLOOKUP(#REF!,УЧАСТНИКИ!#REF!,5,FALSE)</f>
        <v>#REF!</v>
      </c>
      <c r="G36" s="115" t="e">
        <f>VLOOKUP(#REF!,УЧАСТНИКИ!#REF!,11,FALSE)</f>
        <v>#REF!</v>
      </c>
      <c r="H36" s="76"/>
      <c r="I36" s="77"/>
      <c r="J36" s="78" t="e">
        <f>VLOOKUP(#REF!,УЧАСТНИКИ!#REF!,10,FALSE)</f>
        <v>#REF!</v>
      </c>
    </row>
    <row r="37" spans="1:10" hidden="1" x14ac:dyDescent="0.2">
      <c r="A37" s="73"/>
      <c r="B37" s="74" t="e">
        <f>VLOOKUP(#REF!,УЧАСТНИКИ!#REF!,3,FALSE)</f>
        <v>#REF!</v>
      </c>
      <c r="C37" s="75" t="e">
        <f>VLOOKUP(#REF!,УЧАСТНИКИ!#REF!,4,FALSE)</f>
        <v>#REF!</v>
      </c>
      <c r="D37" s="75" t="e">
        <f>VLOOKUP(#REF!,УЧАСТНИКИ!#REF!,8,FALSE)</f>
        <v>#REF!</v>
      </c>
      <c r="E37" s="201" t="e">
        <f>#REF!</f>
        <v>#REF!</v>
      </c>
      <c r="F37" s="75" t="e">
        <f>VLOOKUP(#REF!,УЧАСТНИКИ!#REF!,5,FALSE)</f>
        <v>#REF!</v>
      </c>
      <c r="G37" s="115" t="e">
        <f>VLOOKUP(#REF!,УЧАСТНИКИ!#REF!,11,FALSE)</f>
        <v>#REF!</v>
      </c>
      <c r="H37" s="76"/>
      <c r="I37" s="77"/>
      <c r="J37" s="78" t="e">
        <f>VLOOKUP(#REF!,УЧАСТНИКИ!#REF!,10,FALSE)</f>
        <v>#REF!</v>
      </c>
    </row>
    <row r="38" spans="1:10" hidden="1" x14ac:dyDescent="0.2">
      <c r="A38" s="73"/>
      <c r="B38" s="74" t="e">
        <f>VLOOKUP(#REF!,УЧАСТНИКИ!#REF!,3,FALSE)</f>
        <v>#REF!</v>
      </c>
      <c r="C38" s="75" t="e">
        <f>VLOOKUP(#REF!,УЧАСТНИКИ!#REF!,4,FALSE)</f>
        <v>#REF!</v>
      </c>
      <c r="D38" s="75" t="e">
        <f>VLOOKUP(#REF!,УЧАСТНИКИ!#REF!,8,FALSE)</f>
        <v>#REF!</v>
      </c>
      <c r="E38" s="201" t="e">
        <f>#REF!</f>
        <v>#REF!</v>
      </c>
      <c r="F38" s="75" t="e">
        <f>VLOOKUP(#REF!,УЧАСТНИКИ!#REF!,5,FALSE)</f>
        <v>#REF!</v>
      </c>
      <c r="G38" s="115" t="e">
        <f>VLOOKUP(#REF!,УЧАСТНИКИ!#REF!,11,FALSE)</f>
        <v>#REF!</v>
      </c>
      <c r="H38" s="76"/>
      <c r="I38" s="77"/>
      <c r="J38" s="78" t="e">
        <f>VLOOKUP(#REF!,УЧАСТНИКИ!#REF!,10,FALSE)</f>
        <v>#REF!</v>
      </c>
    </row>
    <row r="39" spans="1:10" hidden="1" x14ac:dyDescent="0.2">
      <c r="A39" s="73"/>
      <c r="B39" s="74" t="e">
        <f>VLOOKUP(#REF!,УЧАСТНИКИ!#REF!,3,FALSE)</f>
        <v>#REF!</v>
      </c>
      <c r="C39" s="75" t="e">
        <f>VLOOKUP(#REF!,УЧАСТНИКИ!#REF!,4,FALSE)</f>
        <v>#REF!</v>
      </c>
      <c r="D39" s="75" t="e">
        <f>VLOOKUP(#REF!,УЧАСТНИКИ!#REF!,8,FALSE)</f>
        <v>#REF!</v>
      </c>
      <c r="E39" s="201" t="e">
        <f>#REF!</f>
        <v>#REF!</v>
      </c>
      <c r="F39" s="75" t="e">
        <f>VLOOKUP(#REF!,УЧАСТНИКИ!#REF!,5,FALSE)</f>
        <v>#REF!</v>
      </c>
      <c r="G39" s="115" t="e">
        <f>VLOOKUP(#REF!,УЧАСТНИКИ!#REF!,11,FALSE)</f>
        <v>#REF!</v>
      </c>
      <c r="H39" s="76"/>
      <c r="I39" s="77"/>
      <c r="J39" s="78" t="e">
        <f>VLOOKUP(#REF!,УЧАСТНИКИ!#REF!,10,FALSE)</f>
        <v>#REF!</v>
      </c>
    </row>
    <row r="40" spans="1:10" hidden="1" x14ac:dyDescent="0.2">
      <c r="A40" s="73"/>
      <c r="B40" s="74" t="e">
        <f>VLOOKUP(#REF!,УЧАСТНИКИ!#REF!,3,FALSE)</f>
        <v>#REF!</v>
      </c>
      <c r="C40" s="75" t="e">
        <f>VLOOKUP(#REF!,УЧАСТНИКИ!#REF!,4,FALSE)</f>
        <v>#REF!</v>
      </c>
      <c r="D40" s="75" t="e">
        <f>VLOOKUP(#REF!,УЧАСТНИКИ!#REF!,8,FALSE)</f>
        <v>#REF!</v>
      </c>
      <c r="E40" s="201" t="e">
        <f>#REF!</f>
        <v>#REF!</v>
      </c>
      <c r="F40" s="75" t="e">
        <f>VLOOKUP(#REF!,УЧАСТНИКИ!#REF!,5,FALSE)</f>
        <v>#REF!</v>
      </c>
      <c r="G40" s="115" t="e">
        <f>VLOOKUP(#REF!,УЧАСТНИКИ!#REF!,11,FALSE)</f>
        <v>#REF!</v>
      </c>
      <c r="H40" s="76"/>
      <c r="I40" s="77"/>
      <c r="J40" s="78" t="e">
        <f>VLOOKUP(#REF!,УЧАСТНИКИ!#REF!,10,FALSE)</f>
        <v>#REF!</v>
      </c>
    </row>
    <row r="41" spans="1:10" ht="15.75" x14ac:dyDescent="0.25">
      <c r="B41" s="420" t="s">
        <v>33</v>
      </c>
      <c r="C41" s="1"/>
      <c r="F41" s="433" t="s">
        <v>34</v>
      </c>
      <c r="G41" s="433"/>
      <c r="J41" s="55"/>
    </row>
    <row r="42" spans="1:10" x14ac:dyDescent="0.2">
      <c r="C42" s="6"/>
      <c r="J42" s="55"/>
    </row>
    <row r="43" spans="1:10" ht="15.75" x14ac:dyDescent="0.25">
      <c r="B43" s="420"/>
      <c r="C43" s="420"/>
      <c r="J43" s="55"/>
    </row>
    <row r="44" spans="1:10" x14ac:dyDescent="0.2">
      <c r="C44" s="54"/>
    </row>
  </sheetData>
  <mergeCells count="8">
    <mergeCell ref="B9:C9"/>
    <mergeCell ref="F41:G41"/>
    <mergeCell ref="A1:J1"/>
    <mergeCell ref="A2:I2"/>
    <mergeCell ref="A3:I3"/>
    <mergeCell ref="A4:I4"/>
    <mergeCell ref="A5:B5"/>
    <mergeCell ref="A6:B6"/>
  </mergeCells>
  <printOptions horizontalCentered="1"/>
  <pageMargins left="0.27559055118110237" right="0.23622047244094491" top="0.78740157480314965" bottom="0.39370078740157483" header="0.51181102362204722" footer="0.51181102362204722"/>
  <pageSetup paperSize="9" scale="91" fitToHeight="11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L89"/>
  <sheetViews>
    <sheetView view="pageBreakPreview" zoomScaleNormal="90" zoomScaleSheetLayoutView="100" workbookViewId="0">
      <selection activeCell="F12" sqref="F12"/>
    </sheetView>
  </sheetViews>
  <sheetFormatPr defaultColWidth="8.28515625" defaultRowHeight="12.75" outlineLevelCol="1" x14ac:dyDescent="0.2"/>
  <cols>
    <col min="1" max="1" width="4.7109375" style="59" customWidth="1"/>
    <col min="2" max="2" width="32.42578125" style="54" customWidth="1"/>
    <col min="3" max="3" width="9.28515625" style="58" bestFit="1" customWidth="1"/>
    <col min="4" max="4" width="7.42578125" style="58" customWidth="1"/>
    <col min="5" max="5" width="18" style="58" bestFit="1" customWidth="1"/>
    <col min="6" max="6" width="23" style="58" customWidth="1"/>
    <col min="7" max="7" width="9.42578125" style="114" customWidth="1"/>
    <col min="8" max="8" width="7.5703125" style="54" customWidth="1"/>
    <col min="9" max="9" width="6.28515625" style="54" customWidth="1"/>
    <col min="10" max="10" width="7.5703125" style="54" customWidth="1"/>
    <col min="11" max="11" width="31.7109375" style="54" customWidth="1"/>
    <col min="12" max="12" width="8.28515625" style="54" customWidth="1" outlineLevel="1"/>
    <col min="13" max="16384" width="8.28515625" style="54"/>
  </cols>
  <sheetData>
    <row r="1" spans="1:12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</row>
    <row r="2" spans="1:12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</row>
    <row r="3" spans="1:12" ht="24.75" customHeight="1" x14ac:dyDescent="0.25">
      <c r="A3" s="457" t="str">
        <f>Name_4</f>
        <v>ЛИЧНО-КОМАНДНЫЙ ЧЕМПИОНАТ РЕСПУБЛИКИ ТАТАРСТАН ПО ЛЕГКОЙ АТЛЕТИКЕ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</row>
    <row r="5" spans="1:12" ht="15" customHeight="1" x14ac:dyDescent="0.25">
      <c r="A5" s="450" t="s">
        <v>8</v>
      </c>
      <c r="B5" s="450"/>
      <c r="C5" s="450"/>
      <c r="D5" s="450"/>
      <c r="E5" s="450"/>
      <c r="F5" s="450"/>
      <c r="G5" s="450"/>
      <c r="H5" s="450"/>
      <c r="I5" s="450"/>
      <c r="J5" s="450"/>
      <c r="K5" s="450"/>
    </row>
    <row r="6" spans="1:12" ht="12.75" customHeight="1" x14ac:dyDescent="0.2">
      <c r="A6" s="451" t="s">
        <v>664</v>
      </c>
      <c r="B6" s="451"/>
      <c r="D6" s="59"/>
      <c r="E6" s="116"/>
      <c r="F6" s="422"/>
    </row>
    <row r="7" spans="1:12" ht="12.75" customHeight="1" x14ac:dyDescent="0.2">
      <c r="A7" s="118"/>
      <c r="D7" s="59"/>
      <c r="E7" s="422" t="s">
        <v>344</v>
      </c>
      <c r="F7" s="355" t="str">
        <f>d_2</f>
        <v>07 ИЮЛЯ 2017г.</v>
      </c>
      <c r="H7" s="120"/>
      <c r="I7" s="120"/>
      <c r="J7" s="120"/>
      <c r="K7" s="121" t="str">
        <f>d_5</f>
        <v>г. Казань, Футбольно-легкоатлетический манеж</v>
      </c>
    </row>
    <row r="8" spans="1:12" ht="24" x14ac:dyDescent="0.2">
      <c r="A8" s="122" t="s">
        <v>101</v>
      </c>
      <c r="B8" s="123" t="s">
        <v>31</v>
      </c>
      <c r="C8" s="123" t="s">
        <v>9</v>
      </c>
      <c r="D8" s="123" t="s">
        <v>2</v>
      </c>
      <c r="E8" s="123" t="s">
        <v>65</v>
      </c>
      <c r="F8" s="123" t="s">
        <v>66</v>
      </c>
      <c r="G8" s="125" t="s">
        <v>45</v>
      </c>
      <c r="H8" s="123" t="s">
        <v>5</v>
      </c>
      <c r="I8" s="123" t="s">
        <v>124</v>
      </c>
      <c r="J8" s="123" t="s">
        <v>6</v>
      </c>
      <c r="K8" s="126" t="s">
        <v>7</v>
      </c>
    </row>
    <row r="9" spans="1:12" ht="15" customHeight="1" x14ac:dyDescent="0.2">
      <c r="A9" s="127"/>
      <c r="B9" s="438" t="str">
        <f>Name_9</f>
        <v>МУЖЧИНЫ 2001г.р. и старше</v>
      </c>
      <c r="C9" s="438"/>
      <c r="D9" s="128"/>
      <c r="E9" s="128"/>
      <c r="F9" s="128"/>
      <c r="G9" s="130"/>
      <c r="H9" s="128"/>
      <c r="I9" s="128"/>
      <c r="J9" s="128"/>
      <c r="K9" s="131"/>
    </row>
    <row r="10" spans="1:12" ht="15" customHeight="1" x14ac:dyDescent="0.2">
      <c r="A10" s="132">
        <v>1</v>
      </c>
      <c r="B10" s="345" t="str">
        <f>VLOOKUP($L10,УЧАСТНИКИ!$A$1:$K$716,3,FALSE)</f>
        <v>ГАФУРОВ АКМАЛЬ</v>
      </c>
      <c r="C10" s="135">
        <f>VLOOKUP($L10,УЧАСТНИКИ!$A$1:$K$716,4,FALSE)</f>
        <v>1996</v>
      </c>
      <c r="D10" s="135">
        <f>VLOOKUP($L10,УЧАСТНИКИ!$A$1:$K$716,8,FALSE)</f>
        <v>2</v>
      </c>
      <c r="E10" s="235" t="str">
        <f>VLOOKUP($L10,УЧАСТНИКИ!$A$1:$K$716,5,FALSE)</f>
        <v>КАЗАНЬ</v>
      </c>
      <c r="F10" s="235" t="str">
        <f>VLOOKUP($L10,УЧАСТНИКИ!$A$1:$K$716,11,FALSE)</f>
        <v>ДЮСШ ОЛИМП</v>
      </c>
      <c r="G10" s="179" t="s">
        <v>636</v>
      </c>
      <c r="H10" s="137">
        <v>3</v>
      </c>
      <c r="I10" s="135" t="s">
        <v>158</v>
      </c>
      <c r="J10" s="137"/>
      <c r="K10" s="306" t="str">
        <f>VLOOKUP($L10,УЧАСТНИКИ!$A$1:$K$716,10,FALSE)</f>
        <v>ПЕТРОВ АВ</v>
      </c>
      <c r="L10" s="201">
        <v>68</v>
      </c>
    </row>
    <row r="11" spans="1:12" ht="15" customHeight="1" x14ac:dyDescent="0.2">
      <c r="A11" s="132"/>
      <c r="B11" s="345" t="str">
        <f>VLOOKUP($L11,УЧАСТНИКИ!$A$1:$K$716,3,FALSE)</f>
        <v>КРАЙНОВ ДЕНИС</v>
      </c>
      <c r="C11" s="135">
        <f>VLOOKUP($L11,УЧАСТНИКИ!$A$1:$K$716,4,FALSE)</f>
        <v>1997</v>
      </c>
      <c r="D11" s="135">
        <f>VLOOKUP($L11,УЧАСТНИКИ!$A$1:$K$716,8,FALSE)</f>
        <v>2</v>
      </c>
      <c r="E11" s="235" t="str">
        <f>VLOOKUP($L11,УЧАСТНИКИ!$A$1:$K$716,5,FALSE)</f>
        <v>КАЗАНЬ</v>
      </c>
      <c r="F11" s="235" t="str">
        <f>VLOOKUP($L11,УЧАСТНИКИ!$A$1:$K$716,11,FALSE)</f>
        <v>ДЮСШ ОЛИМП</v>
      </c>
      <c r="G11" s="179"/>
      <c r="H11" s="137"/>
      <c r="I11" s="135"/>
      <c r="J11" s="137"/>
      <c r="K11" s="306" t="str">
        <f>VLOOKUP($L11,УЧАСТНИКИ!$A$1:$K$716,10,FALSE)</f>
        <v>ПЕТРОВ АВ</v>
      </c>
      <c r="L11" s="201">
        <v>69</v>
      </c>
    </row>
    <row r="12" spans="1:12" ht="15" customHeight="1" x14ac:dyDescent="0.2">
      <c r="A12" s="132"/>
      <c r="B12" s="345" t="str">
        <f>VLOOKUP($L12,УЧАСТНИКИ!$A$1:$K$716,3,FALSE)</f>
        <v>АНТОНОВ МАКСИМ</v>
      </c>
      <c r="C12" s="135">
        <f>VLOOKUP($L12,УЧАСТНИКИ!$A$1:$K$716,4,FALSE)</f>
        <v>1993</v>
      </c>
      <c r="D12" s="135">
        <f>VLOOKUP($L12,УЧАСТНИКИ!$A$1:$K$716,8,FALSE)</f>
        <v>1</v>
      </c>
      <c r="E12" s="235" t="str">
        <f>VLOOKUP($L12,УЧАСТНИКИ!$A$1:$K$716,5,FALSE)</f>
        <v>КАЗАНЬ</v>
      </c>
      <c r="F12" s="235" t="str">
        <f>VLOOKUP($L12,УЧАСТНИКИ!$A$1:$K$716,11,FALSE)</f>
        <v>ДЮСШ ОЛИМП</v>
      </c>
      <c r="G12" s="179"/>
      <c r="H12" s="137"/>
      <c r="I12" s="135"/>
      <c r="J12" s="137"/>
      <c r="K12" s="306" t="str">
        <f>VLOOKUP($L12,УЧАСТНИКИ!$A$1:$K$716,10,FALSE)</f>
        <v>ПЕТРОВ АВ</v>
      </c>
      <c r="L12" s="201">
        <v>70</v>
      </c>
    </row>
    <row r="13" spans="1:12" ht="15" customHeight="1" x14ac:dyDescent="0.2">
      <c r="A13" s="132"/>
      <c r="B13" s="345" t="str">
        <f>VLOOKUP($L13,УЧАСТНИКИ!$A$1:$K$716,3,FALSE)</f>
        <v>КОНСТАНТИНОВ ОЛЕГ</v>
      </c>
      <c r="C13" s="135">
        <f>VLOOKUP($L13,УЧАСТНИКИ!$A$1:$K$716,4,FALSE)</f>
        <v>2000</v>
      </c>
      <c r="D13" s="135">
        <f>VLOOKUP($L13,УЧАСТНИКИ!$A$1:$K$716,8,FALSE)</f>
        <v>2</v>
      </c>
      <c r="E13" s="235" t="str">
        <f>VLOOKUP($L13,УЧАСТНИКИ!$A$1:$K$716,5,FALSE)</f>
        <v>КАЗАНЬ</v>
      </c>
      <c r="F13" s="235" t="str">
        <f>VLOOKUP($L13,УЧАСТНИКИ!$A$1:$K$716,11,FALSE)</f>
        <v>СДЮСШОР ЛА</v>
      </c>
      <c r="G13" s="179"/>
      <c r="H13" s="137"/>
      <c r="I13" s="135"/>
      <c r="J13" s="137"/>
      <c r="K13" s="306" t="str">
        <f>VLOOKUP($L13,УЧАСТНИКИ!$A$1:$K$716,10,FALSE)</f>
        <v>ФАЙЗУЛЛИНА ГП</v>
      </c>
      <c r="L13" s="201">
        <v>3734</v>
      </c>
    </row>
    <row r="14" spans="1:12" ht="7.5" customHeight="1" x14ac:dyDescent="0.2">
      <c r="A14" s="132"/>
      <c r="B14" s="346"/>
      <c r="C14" s="134"/>
      <c r="D14" s="134"/>
      <c r="E14" s="234"/>
      <c r="F14" s="235"/>
      <c r="G14" s="179"/>
      <c r="H14" s="137"/>
      <c r="I14" s="335"/>
      <c r="J14" s="137"/>
      <c r="K14" s="237"/>
      <c r="L14" s="201" t="s">
        <v>63</v>
      </c>
    </row>
    <row r="15" spans="1:12" ht="15" customHeight="1" x14ac:dyDescent="0.2">
      <c r="A15" s="132">
        <v>2</v>
      </c>
      <c r="B15" s="345" t="str">
        <f>VLOOKUP($L15,УЧАСТНИКИ!$A$1:$K$716,3,FALSE)</f>
        <v>ШАРИФУЛЛИН ИЛЬНАЗ</v>
      </c>
      <c r="C15" s="135">
        <f>VLOOKUP($L15,УЧАСТНИКИ!$A$1:$K$716,4,FALSE)</f>
        <v>1994</v>
      </c>
      <c r="D15" s="135">
        <f>VLOOKUP($L15,УЧАСТНИКИ!$A$1:$K$716,8,FALSE)</f>
        <v>1</v>
      </c>
      <c r="E15" s="235" t="str">
        <f>VLOOKUP($L15,УЧАСТНИКИ!$A$1:$K$716,5,FALSE)</f>
        <v>КАЗАНЬ</v>
      </c>
      <c r="F15" s="235" t="str">
        <f>VLOOKUP($L15,УЧАСТНИКИ!$A$1:$K$716,11,FALSE)</f>
        <v>СДЮСШОР ЛА</v>
      </c>
      <c r="G15" s="179">
        <v>45.81</v>
      </c>
      <c r="H15" s="137">
        <v>2</v>
      </c>
      <c r="I15" s="135" t="s">
        <v>158</v>
      </c>
      <c r="J15" s="137"/>
      <c r="K15" s="306" t="str">
        <f>VLOOKUP($L15,УЧАСТНИКИ!$A$1:$K$716,10,FALSE)</f>
        <v>ФАЙЗУЛЛИНА ГП</v>
      </c>
      <c r="L15" s="201">
        <v>3731</v>
      </c>
    </row>
    <row r="16" spans="1:12" ht="15" customHeight="1" x14ac:dyDescent="0.2">
      <c r="A16" s="132"/>
      <c r="B16" s="345" t="str">
        <f>VLOOKUP($L16,УЧАСТНИКИ!$A$1:$K$716,3,FALSE)</f>
        <v>БРАЙНИН СЕРГЕЙ</v>
      </c>
      <c r="C16" s="135">
        <f>VLOOKUP($L16,УЧАСТНИКИ!$A$1:$K$716,4,FALSE)</f>
        <v>1997</v>
      </c>
      <c r="D16" s="135" t="str">
        <f>VLOOKUP($L16,УЧАСТНИКИ!$A$1:$K$716,8,FALSE)</f>
        <v>КМС</v>
      </c>
      <c r="E16" s="235" t="str">
        <f>VLOOKUP($L16,УЧАСТНИКИ!$A$1:$K$716,5,FALSE)</f>
        <v>КАЗАНЬ</v>
      </c>
      <c r="F16" s="235" t="str">
        <f>VLOOKUP($L16,УЧАСТНИКИ!$A$1:$K$716,11,FALSE)</f>
        <v>СДЮСШОР ЛА</v>
      </c>
      <c r="G16" s="179"/>
      <c r="H16" s="137"/>
      <c r="I16" s="135"/>
      <c r="J16" s="137"/>
      <c r="K16" s="306" t="str">
        <f>VLOOKUP($L16,УЧАСТНИКИ!$A$1:$K$716,10,FALSE)</f>
        <v>ВОСТРИКОВА ИА</v>
      </c>
      <c r="L16" s="201">
        <v>2</v>
      </c>
    </row>
    <row r="17" spans="1:12" ht="15" customHeight="1" x14ac:dyDescent="0.2">
      <c r="A17" s="132"/>
      <c r="B17" s="345" t="str">
        <f>VLOOKUP($L17,УЧАСТНИКИ!$A$1:$K$716,3,FALSE)</f>
        <v>ФЕДОТОВ МАКСИМ</v>
      </c>
      <c r="C17" s="135">
        <f>VLOOKUP($L17,УЧАСТНИКИ!$A$1:$K$716,4,FALSE)</f>
        <v>1999</v>
      </c>
      <c r="D17" s="135" t="str">
        <f>VLOOKUP($L17,УЧАСТНИКИ!$A$1:$K$716,8,FALSE)</f>
        <v>-</v>
      </c>
      <c r="E17" s="235" t="str">
        <f>VLOOKUP($L17,УЧАСТНИКИ!$A$1:$K$716,5,FALSE)</f>
        <v>КАЗАНЬ</v>
      </c>
      <c r="F17" s="235" t="str">
        <f>VLOOKUP($L17,УЧАСТНИКИ!$A$1:$K$716,11,FALSE)</f>
        <v>СДЮСШОР ТАСМА</v>
      </c>
      <c r="G17" s="179"/>
      <c r="H17" s="137"/>
      <c r="I17" s="135"/>
      <c r="J17" s="137"/>
      <c r="K17" s="306" t="str">
        <f>VLOOKUP($L17,УЧАСТНИКИ!$A$1:$K$716,10,FALSE)</f>
        <v>ЛАТЫПОВА НП</v>
      </c>
      <c r="L17" s="201">
        <v>3863</v>
      </c>
    </row>
    <row r="18" spans="1:12" ht="15" customHeight="1" x14ac:dyDescent="0.2">
      <c r="A18" s="132"/>
      <c r="B18" s="345" t="str">
        <f>VLOOKUP($L18,УЧАСТНИКИ!$A$1:$K$716,3,FALSE)</f>
        <v>ГАЙНУТДИНОВ АЗАТ</v>
      </c>
      <c r="C18" s="135">
        <f>VLOOKUP($L18,УЧАСТНИКИ!$A$1:$K$716,4,FALSE)</f>
        <v>1999</v>
      </c>
      <c r="D18" s="135" t="str">
        <f>VLOOKUP($L18,УЧАСТНИКИ!$A$1:$K$716,8,FALSE)</f>
        <v>КМС</v>
      </c>
      <c r="E18" s="235" t="str">
        <f>VLOOKUP($L18,УЧАСТНИКИ!$A$1:$K$716,5,FALSE)</f>
        <v>КАЗАНЬ</v>
      </c>
      <c r="F18" s="235" t="str">
        <f>VLOOKUP($L18,УЧАСТНИКИ!$A$1:$K$716,11,FALSE)</f>
        <v>СДЮСШОР ТАСМА</v>
      </c>
      <c r="G18" s="179"/>
      <c r="H18" s="137"/>
      <c r="I18" s="135"/>
      <c r="J18" s="137"/>
      <c r="K18" s="306" t="str">
        <f>VLOOKUP($L18,УЧАСТНИКИ!$A$1:$K$716,10,FALSE)</f>
        <v>КУТДУСОВ РХ</v>
      </c>
      <c r="L18" s="201">
        <v>3760</v>
      </c>
    </row>
    <row r="19" spans="1:12" ht="9.75" customHeight="1" x14ac:dyDescent="0.2">
      <c r="A19" s="132"/>
      <c r="B19" s="346"/>
      <c r="C19" s="134"/>
      <c r="D19" s="134"/>
      <c r="E19" s="234"/>
      <c r="F19" s="235"/>
      <c r="G19" s="179"/>
      <c r="H19" s="137"/>
      <c r="I19" s="137"/>
      <c r="J19" s="137"/>
      <c r="K19" s="237"/>
      <c r="L19" s="47"/>
    </row>
    <row r="20" spans="1:12" ht="15" customHeight="1" x14ac:dyDescent="0.2">
      <c r="A20" s="132">
        <v>3</v>
      </c>
      <c r="B20" s="345" t="e">
        <f>VLOOKUP($L20,УЧАСТНИКИ!$A$1:$K$716,3,FALSE)</f>
        <v>#N/A</v>
      </c>
      <c r="C20" s="135" t="e">
        <f>VLOOKUP($L20,УЧАСТНИКИ!$A$1:$K$716,4,FALSE)</f>
        <v>#N/A</v>
      </c>
      <c r="D20" s="135" t="e">
        <f>VLOOKUP($L20,УЧАСТНИКИ!$A$1:$K$716,8,FALSE)</f>
        <v>#N/A</v>
      </c>
      <c r="E20" s="235" t="e">
        <f>VLOOKUP($L20,УЧАСТНИКИ!$A$1:$K$716,5,FALSE)</f>
        <v>#N/A</v>
      </c>
      <c r="F20" s="235" t="e">
        <f>VLOOKUP($L20,УЧАСТНИКИ!$A$1:$K$716,11,FALSE)</f>
        <v>#N/A</v>
      </c>
      <c r="G20" s="179"/>
      <c r="H20" s="137"/>
      <c r="I20" s="306"/>
      <c r="J20" s="137"/>
      <c r="K20" s="306" t="e">
        <f>VLOOKUP($L20,УЧАСТНИКИ!$A$1:$K$716,10,FALSE)</f>
        <v>#N/A</v>
      </c>
      <c r="L20" s="201"/>
    </row>
    <row r="21" spans="1:12" ht="15" customHeight="1" x14ac:dyDescent="0.2">
      <c r="A21" s="132"/>
      <c r="B21" s="345" t="e">
        <f>VLOOKUP($L21,УЧАСТНИКИ!$A$1:$K$716,3,FALSE)</f>
        <v>#N/A</v>
      </c>
      <c r="C21" s="135" t="e">
        <f>VLOOKUP($L21,УЧАСТНИКИ!$A$1:$K$716,4,FALSE)</f>
        <v>#N/A</v>
      </c>
      <c r="D21" s="135" t="e">
        <f>VLOOKUP($L21,УЧАСТНИКИ!$A$1:$K$716,8,FALSE)</f>
        <v>#N/A</v>
      </c>
      <c r="E21" s="235" t="e">
        <f>VLOOKUP($L21,УЧАСТНИКИ!$A$1:$K$716,5,FALSE)</f>
        <v>#N/A</v>
      </c>
      <c r="F21" s="235" t="e">
        <f>VLOOKUP($L21,УЧАСТНИКИ!$A$1:$K$716,11,FALSE)</f>
        <v>#N/A</v>
      </c>
      <c r="G21" s="179"/>
      <c r="H21" s="137"/>
      <c r="I21" s="306"/>
      <c r="J21" s="137"/>
      <c r="K21" s="306" t="e">
        <f>VLOOKUP($L21,УЧАСТНИКИ!$A$1:$K$716,10,FALSE)</f>
        <v>#N/A</v>
      </c>
      <c r="L21" s="201"/>
    </row>
    <row r="22" spans="1:12" ht="15" customHeight="1" x14ac:dyDescent="0.2">
      <c r="A22" s="132"/>
      <c r="B22" s="345" t="e">
        <f>VLOOKUP($L22,УЧАСТНИКИ!$A$1:$K$716,3,FALSE)</f>
        <v>#N/A</v>
      </c>
      <c r="C22" s="135" t="e">
        <f>VLOOKUP($L22,УЧАСТНИКИ!$A$1:$K$716,4,FALSE)</f>
        <v>#N/A</v>
      </c>
      <c r="D22" s="135" t="e">
        <f>VLOOKUP($L22,УЧАСТНИКИ!$A$1:$K$716,8,FALSE)</f>
        <v>#N/A</v>
      </c>
      <c r="E22" s="235" t="e">
        <f>VLOOKUP($L22,УЧАСТНИКИ!$A$1:$K$716,5,FALSE)</f>
        <v>#N/A</v>
      </c>
      <c r="F22" s="235" t="e">
        <f>VLOOKUP($L22,УЧАСТНИКИ!$A$1:$K$716,11,FALSE)</f>
        <v>#N/A</v>
      </c>
      <c r="G22" s="179"/>
      <c r="H22" s="137"/>
      <c r="I22" s="306"/>
      <c r="J22" s="137"/>
      <c r="K22" s="306" t="e">
        <f>VLOOKUP($L22,УЧАСТНИКИ!$A$1:$K$716,10,FALSE)</f>
        <v>#N/A</v>
      </c>
      <c r="L22" s="201"/>
    </row>
    <row r="23" spans="1:12" ht="15" customHeight="1" x14ac:dyDescent="0.2">
      <c r="A23" s="132"/>
      <c r="B23" s="345" t="e">
        <f>VLOOKUP($L23,УЧАСТНИКИ!$A$1:$K$716,3,FALSE)</f>
        <v>#N/A</v>
      </c>
      <c r="C23" s="135" t="e">
        <f>VLOOKUP($L23,УЧАСТНИКИ!$A$1:$K$716,4,FALSE)</f>
        <v>#N/A</v>
      </c>
      <c r="D23" s="135" t="e">
        <f>VLOOKUP($L23,УЧАСТНИКИ!$A$1:$K$716,8,FALSE)</f>
        <v>#N/A</v>
      </c>
      <c r="E23" s="235" t="e">
        <f>VLOOKUP($L23,УЧАСТНИКИ!$A$1:$K$716,5,FALSE)</f>
        <v>#N/A</v>
      </c>
      <c r="F23" s="235" t="e">
        <f>VLOOKUP($L23,УЧАСТНИКИ!$A$1:$K$716,11,FALSE)</f>
        <v>#N/A</v>
      </c>
      <c r="G23" s="179"/>
      <c r="H23" s="137"/>
      <c r="I23" s="306"/>
      <c r="J23" s="137"/>
      <c r="K23" s="306" t="e">
        <f>VLOOKUP($L23,УЧАСТНИКИ!$A$1:$K$716,10,FALSE)</f>
        <v>#N/A</v>
      </c>
      <c r="L23" s="201"/>
    </row>
    <row r="24" spans="1:12" ht="9" customHeight="1" x14ac:dyDescent="0.2">
      <c r="A24" s="132"/>
      <c r="B24" s="346"/>
      <c r="C24" s="134"/>
      <c r="D24" s="134"/>
      <c r="E24" s="234"/>
      <c r="F24" s="235"/>
      <c r="G24" s="179"/>
      <c r="H24" s="137"/>
      <c r="I24" s="137"/>
      <c r="J24" s="137"/>
      <c r="K24" s="237"/>
      <c r="L24" s="47"/>
    </row>
    <row r="25" spans="1:12" ht="15" customHeight="1" x14ac:dyDescent="0.2">
      <c r="A25" s="132">
        <v>4</v>
      </c>
      <c r="B25" s="345" t="e">
        <f>VLOOKUP($L25,УЧАСТНИКИ!$A$1:$K$716,3,FALSE)</f>
        <v>#N/A</v>
      </c>
      <c r="C25" s="135" t="e">
        <f>VLOOKUP($L25,УЧАСТНИКИ!$A$1:$K$716,4,FALSE)</f>
        <v>#N/A</v>
      </c>
      <c r="D25" s="135" t="e">
        <f>VLOOKUP($L25,УЧАСТНИКИ!$A$1:$K$716,8,FALSE)</f>
        <v>#N/A</v>
      </c>
      <c r="E25" s="235" t="e">
        <f>VLOOKUP($L25,УЧАСТНИКИ!$A$1:$K$716,5,FALSE)</f>
        <v>#N/A</v>
      </c>
      <c r="F25" s="235" t="e">
        <f>VLOOKUP($L25,УЧАСТНИКИ!$A$1:$K$716,11,FALSE)</f>
        <v>#N/A</v>
      </c>
      <c r="G25" s="179"/>
      <c r="H25" s="137"/>
      <c r="I25" s="306"/>
      <c r="J25" s="137"/>
      <c r="K25" s="306" t="e">
        <f>VLOOKUP($L25,УЧАСТНИКИ!$A$1:$K$716,10,FALSE)</f>
        <v>#N/A</v>
      </c>
      <c r="L25" s="201"/>
    </row>
    <row r="26" spans="1:12" ht="15" customHeight="1" x14ac:dyDescent="0.2">
      <c r="A26" s="132"/>
      <c r="B26" s="345" t="e">
        <f>VLOOKUP($L26,УЧАСТНИКИ!$A$1:$K$716,3,FALSE)</f>
        <v>#N/A</v>
      </c>
      <c r="C26" s="135" t="e">
        <f>VLOOKUP($L26,УЧАСТНИКИ!$A$1:$K$716,4,FALSE)</f>
        <v>#N/A</v>
      </c>
      <c r="D26" s="135" t="e">
        <f>VLOOKUP($L26,УЧАСТНИКИ!$A$1:$K$716,8,FALSE)</f>
        <v>#N/A</v>
      </c>
      <c r="E26" s="235" t="e">
        <f>VLOOKUP($L26,УЧАСТНИКИ!$A$1:$K$716,5,FALSE)</f>
        <v>#N/A</v>
      </c>
      <c r="F26" s="235" t="e">
        <f>VLOOKUP($L26,УЧАСТНИКИ!$A$1:$K$716,11,FALSE)</f>
        <v>#N/A</v>
      </c>
      <c r="G26" s="179"/>
      <c r="H26" s="137"/>
      <c r="I26" s="306"/>
      <c r="J26" s="137"/>
      <c r="K26" s="306" t="e">
        <f>VLOOKUP($L26,УЧАСТНИКИ!$A$1:$K$716,10,FALSE)</f>
        <v>#N/A</v>
      </c>
      <c r="L26" s="201"/>
    </row>
    <row r="27" spans="1:12" ht="15" customHeight="1" x14ac:dyDescent="0.2">
      <c r="A27" s="132"/>
      <c r="B27" s="345" t="e">
        <f>VLOOKUP($L27,УЧАСТНИКИ!$A$1:$K$716,3,FALSE)</f>
        <v>#N/A</v>
      </c>
      <c r="C27" s="135" t="e">
        <f>VLOOKUP($L27,УЧАСТНИКИ!$A$1:$K$716,4,FALSE)</f>
        <v>#N/A</v>
      </c>
      <c r="D27" s="135" t="e">
        <f>VLOOKUP($L27,УЧАСТНИКИ!$A$1:$K$716,8,FALSE)</f>
        <v>#N/A</v>
      </c>
      <c r="E27" s="235" t="e">
        <f>VLOOKUP($L27,УЧАСТНИКИ!$A$1:$K$716,5,FALSE)</f>
        <v>#N/A</v>
      </c>
      <c r="F27" s="235" t="e">
        <f>VLOOKUP($L27,УЧАСТНИКИ!$A$1:$K$716,11,FALSE)</f>
        <v>#N/A</v>
      </c>
      <c r="G27" s="179"/>
      <c r="H27" s="137"/>
      <c r="I27" s="306"/>
      <c r="J27" s="137"/>
      <c r="K27" s="306" t="e">
        <f>VLOOKUP($L27,УЧАСТНИКИ!$A$1:$K$716,10,FALSE)</f>
        <v>#N/A</v>
      </c>
      <c r="L27" s="201"/>
    </row>
    <row r="28" spans="1:12" ht="15" customHeight="1" x14ac:dyDescent="0.2">
      <c r="A28" s="132"/>
      <c r="B28" s="345" t="e">
        <f>VLOOKUP($L28,УЧАСТНИКИ!$A$1:$K$716,3,FALSE)</f>
        <v>#N/A</v>
      </c>
      <c r="C28" s="135" t="e">
        <f>VLOOKUP($L28,УЧАСТНИКИ!$A$1:$K$716,4,FALSE)</f>
        <v>#N/A</v>
      </c>
      <c r="D28" s="135" t="e">
        <f>VLOOKUP($L28,УЧАСТНИКИ!$A$1:$K$716,8,FALSE)</f>
        <v>#N/A</v>
      </c>
      <c r="E28" s="235" t="e">
        <f>VLOOKUP($L28,УЧАСТНИКИ!$A$1:$K$716,5,FALSE)</f>
        <v>#N/A</v>
      </c>
      <c r="F28" s="235" t="e">
        <f>VLOOKUP($L28,УЧАСТНИКИ!$A$1:$K$716,11,FALSE)</f>
        <v>#N/A</v>
      </c>
      <c r="G28" s="179"/>
      <c r="H28" s="137"/>
      <c r="I28" s="306"/>
      <c r="J28" s="137"/>
      <c r="K28" s="306" t="e">
        <f>VLOOKUP($L28,УЧАСТНИКИ!$A$1:$K$716,10,FALSE)</f>
        <v>#N/A</v>
      </c>
      <c r="L28" s="201"/>
    </row>
    <row r="29" spans="1:12" ht="9.75" customHeight="1" x14ac:dyDescent="0.2">
      <c r="A29" s="285"/>
      <c r="B29" s="311"/>
      <c r="C29" s="212"/>
      <c r="D29" s="286"/>
      <c r="E29" s="298"/>
      <c r="F29" s="299"/>
      <c r="G29" s="302"/>
      <c r="H29" s="287"/>
      <c r="I29" s="288"/>
      <c r="J29" s="287"/>
      <c r="K29" s="307"/>
      <c r="L29" s="301"/>
    </row>
    <row r="30" spans="1:12" ht="15" customHeight="1" x14ac:dyDescent="0.2">
      <c r="A30" s="132">
        <v>5</v>
      </c>
      <c r="B30" s="345" t="e">
        <f>VLOOKUP($L30,УЧАСТНИКИ!$A$1:$K$716,3,FALSE)</f>
        <v>#N/A</v>
      </c>
      <c r="C30" s="135" t="e">
        <f>VLOOKUP($L30,УЧАСТНИКИ!$A$1:$K$716,4,FALSE)</f>
        <v>#N/A</v>
      </c>
      <c r="D30" s="135" t="e">
        <f>VLOOKUP($L30,УЧАСТНИКИ!$A$1:$K$716,8,FALSE)</f>
        <v>#N/A</v>
      </c>
      <c r="E30" s="235" t="e">
        <f>VLOOKUP($L30,УЧАСТНИКИ!$A$1:$K$716,5,FALSE)</f>
        <v>#N/A</v>
      </c>
      <c r="F30" s="235" t="e">
        <f>VLOOKUP($L30,УЧАСТНИКИ!$A$1:$K$716,11,FALSE)</f>
        <v>#N/A</v>
      </c>
      <c r="G30" s="179">
        <v>50.09</v>
      </c>
      <c r="H30" s="137">
        <v>3</v>
      </c>
      <c r="I30" s="306"/>
      <c r="J30" s="137"/>
      <c r="K30" s="306" t="e">
        <f>VLOOKUP($L30,УЧАСТНИКИ!$A$1:$K$716,10,FALSE)</f>
        <v>#N/A</v>
      </c>
      <c r="L30" s="201"/>
    </row>
    <row r="31" spans="1:12" ht="15" customHeight="1" x14ac:dyDescent="0.2">
      <c r="A31" s="132"/>
      <c r="B31" s="345" t="e">
        <f>VLOOKUP($L31,УЧАСТНИКИ!$A$1:$K$716,3,FALSE)</f>
        <v>#N/A</v>
      </c>
      <c r="C31" s="135" t="e">
        <f>VLOOKUP($L31,УЧАСТНИКИ!$A$1:$K$716,4,FALSE)</f>
        <v>#N/A</v>
      </c>
      <c r="D31" s="135" t="e">
        <f>VLOOKUP($L31,УЧАСТНИКИ!$A$1:$K$716,8,FALSE)</f>
        <v>#N/A</v>
      </c>
      <c r="E31" s="235" t="e">
        <f>VLOOKUP($L31,УЧАСТНИКИ!$A$1:$K$716,5,FALSE)</f>
        <v>#N/A</v>
      </c>
      <c r="F31" s="235" t="e">
        <f>VLOOKUP($L31,УЧАСТНИКИ!$A$1:$K$716,11,FALSE)</f>
        <v>#N/A</v>
      </c>
      <c r="G31" s="179"/>
      <c r="H31" s="137"/>
      <c r="I31" s="306"/>
      <c r="J31" s="137"/>
      <c r="K31" s="306" t="e">
        <f>VLOOKUP($L31,УЧАСТНИКИ!$A$1:$K$716,10,FALSE)</f>
        <v>#N/A</v>
      </c>
      <c r="L31" s="201"/>
    </row>
    <row r="32" spans="1:12" x14ac:dyDescent="0.2">
      <c r="A32" s="132"/>
      <c r="B32" s="345" t="e">
        <f>VLOOKUP($L32,УЧАСТНИКИ!$A$1:$K$716,3,FALSE)</f>
        <v>#N/A</v>
      </c>
      <c r="C32" s="135" t="e">
        <f>VLOOKUP($L32,УЧАСТНИКИ!$A$1:$K$716,4,FALSE)</f>
        <v>#N/A</v>
      </c>
      <c r="D32" s="135" t="e">
        <f>VLOOKUP($L32,УЧАСТНИКИ!$A$1:$K$716,8,FALSE)</f>
        <v>#N/A</v>
      </c>
      <c r="E32" s="235" t="e">
        <f>VLOOKUP($L32,УЧАСТНИКИ!$A$1:$K$716,5,FALSE)</f>
        <v>#N/A</v>
      </c>
      <c r="F32" s="235" t="e">
        <f>VLOOKUP($L32,УЧАСТНИКИ!$A$1:$K$716,11,FALSE)</f>
        <v>#N/A</v>
      </c>
      <c r="G32" s="179"/>
      <c r="H32" s="137"/>
      <c r="I32" s="306"/>
      <c r="J32" s="137"/>
      <c r="K32" s="306" t="e">
        <f>VLOOKUP($L32,УЧАСТНИКИ!$A$1:$K$716,10,FALSE)</f>
        <v>#N/A</v>
      </c>
      <c r="L32" s="201"/>
    </row>
    <row r="33" spans="1:12" ht="15" customHeight="1" x14ac:dyDescent="0.2">
      <c r="A33" s="132"/>
      <c r="B33" s="345" t="e">
        <f>VLOOKUP($L33,УЧАСТНИКИ!$A$1:$K$716,3,FALSE)</f>
        <v>#N/A</v>
      </c>
      <c r="C33" s="135" t="e">
        <f>VLOOKUP($L33,УЧАСТНИКИ!$A$1:$K$716,4,FALSE)</f>
        <v>#N/A</v>
      </c>
      <c r="D33" s="135" t="e">
        <f>VLOOKUP($L33,УЧАСТНИКИ!$A$1:$K$716,8,FALSE)</f>
        <v>#N/A</v>
      </c>
      <c r="E33" s="235" t="e">
        <f>VLOOKUP($L33,УЧАСТНИКИ!$A$1:$K$716,5,FALSE)</f>
        <v>#N/A</v>
      </c>
      <c r="F33" s="235" t="e">
        <f>VLOOKUP($L33,УЧАСТНИКИ!$A$1:$K$716,11,FALSE)</f>
        <v>#N/A</v>
      </c>
      <c r="G33" s="179"/>
      <c r="H33" s="137"/>
      <c r="I33" s="306"/>
      <c r="J33" s="137"/>
      <c r="K33" s="306" t="e">
        <f>VLOOKUP($L33,УЧАСТНИКИ!$A$1:$K$716,10,FALSE)</f>
        <v>#N/A</v>
      </c>
      <c r="L33" s="201"/>
    </row>
    <row r="34" spans="1:12" ht="9.75" customHeight="1" x14ac:dyDescent="0.2">
      <c r="A34" s="132"/>
      <c r="B34" s="346"/>
      <c r="C34" s="134"/>
      <c r="D34" s="134"/>
      <c r="E34" s="234"/>
      <c r="F34" s="235"/>
      <c r="G34" s="179"/>
      <c r="H34" s="137"/>
      <c r="I34" s="137"/>
      <c r="J34" s="137"/>
      <c r="K34" s="237"/>
      <c r="L34" s="72"/>
    </row>
    <row r="35" spans="1:12" ht="15" customHeight="1" x14ac:dyDescent="0.2">
      <c r="A35" s="132">
        <v>6</v>
      </c>
      <c r="B35" s="345" t="e">
        <f>VLOOKUP($L35,УЧАСТНИКИ!$A$1:$K$716,3,FALSE)</f>
        <v>#N/A</v>
      </c>
      <c r="C35" s="135" t="e">
        <f>VLOOKUP($L35,УЧАСТНИКИ!$A$1:$K$716,4,FALSE)</f>
        <v>#N/A</v>
      </c>
      <c r="D35" s="135" t="e">
        <f>VLOOKUP($L35,УЧАСТНИКИ!$A$1:$K$716,8,FALSE)</f>
        <v>#N/A</v>
      </c>
      <c r="E35" s="235" t="e">
        <f>VLOOKUP($L35,УЧАСТНИКИ!$A$1:$K$716,5,FALSE)</f>
        <v>#N/A</v>
      </c>
      <c r="F35" s="235" t="e">
        <f>VLOOKUP($L35,УЧАСТНИКИ!$A$1:$K$716,11,FALSE)</f>
        <v>#N/A</v>
      </c>
      <c r="G35" s="179">
        <v>50.55</v>
      </c>
      <c r="H35" s="137" t="s">
        <v>64</v>
      </c>
      <c r="I35" s="306"/>
      <c r="J35" s="137"/>
      <c r="K35" s="306" t="e">
        <f>VLOOKUP($L35,УЧАСТНИКИ!$A$1:$K$716,10,FALSE)</f>
        <v>#N/A</v>
      </c>
      <c r="L35" s="201"/>
    </row>
    <row r="36" spans="1:12" ht="15" customHeight="1" x14ac:dyDescent="0.2">
      <c r="A36" s="132"/>
      <c r="B36" s="345" t="e">
        <f>VLOOKUP($L36,УЧАСТНИКИ!$A$1:$K$716,3,FALSE)</f>
        <v>#N/A</v>
      </c>
      <c r="C36" s="135" t="e">
        <f>VLOOKUP($L36,УЧАСТНИКИ!$A$1:$K$716,4,FALSE)</f>
        <v>#N/A</v>
      </c>
      <c r="D36" s="135" t="e">
        <f>VLOOKUP($L36,УЧАСТНИКИ!$A$1:$K$716,8,FALSE)</f>
        <v>#N/A</v>
      </c>
      <c r="E36" s="235" t="e">
        <f>VLOOKUP($L36,УЧАСТНИКИ!$A$1:$K$716,5,FALSE)</f>
        <v>#N/A</v>
      </c>
      <c r="F36" s="235" t="e">
        <f>VLOOKUP($L36,УЧАСТНИКИ!$A$1:$K$716,11,FALSE)</f>
        <v>#N/A</v>
      </c>
      <c r="G36" s="179"/>
      <c r="H36" s="137"/>
      <c r="I36" s="306"/>
      <c r="J36" s="137"/>
      <c r="K36" s="306" t="e">
        <f>VLOOKUP($L36,УЧАСТНИКИ!$A$1:$K$716,10,FALSE)</f>
        <v>#N/A</v>
      </c>
      <c r="L36" s="201"/>
    </row>
    <row r="37" spans="1:12" ht="15" customHeight="1" x14ac:dyDescent="0.2">
      <c r="A37" s="132"/>
      <c r="B37" s="345" t="e">
        <f>VLOOKUP($L37,УЧАСТНИКИ!$A$1:$K$716,3,FALSE)</f>
        <v>#N/A</v>
      </c>
      <c r="C37" s="135" t="e">
        <f>VLOOKUP($L37,УЧАСТНИКИ!$A$1:$K$716,4,FALSE)</f>
        <v>#N/A</v>
      </c>
      <c r="D37" s="135" t="e">
        <f>VLOOKUP($L37,УЧАСТНИКИ!$A$1:$K$716,8,FALSE)</f>
        <v>#N/A</v>
      </c>
      <c r="E37" s="235" t="e">
        <f>VLOOKUP($L37,УЧАСТНИКИ!$A$1:$K$716,5,FALSE)</f>
        <v>#N/A</v>
      </c>
      <c r="F37" s="235" t="e">
        <f>VLOOKUP($L37,УЧАСТНИКИ!$A$1:$K$716,11,FALSE)</f>
        <v>#N/A</v>
      </c>
      <c r="G37" s="179"/>
      <c r="H37" s="137"/>
      <c r="I37" s="306"/>
      <c r="J37" s="137"/>
      <c r="K37" s="306" t="e">
        <f>VLOOKUP($L37,УЧАСТНИКИ!$A$1:$K$716,10,FALSE)</f>
        <v>#N/A</v>
      </c>
      <c r="L37" s="201"/>
    </row>
    <row r="38" spans="1:12" ht="15" customHeight="1" x14ac:dyDescent="0.2">
      <c r="A38" s="132"/>
      <c r="B38" s="345" t="e">
        <f>VLOOKUP($L38,УЧАСТНИКИ!$A$1:$K$716,3,FALSE)</f>
        <v>#N/A</v>
      </c>
      <c r="C38" s="135" t="e">
        <f>VLOOKUP($L38,УЧАСТНИКИ!$A$1:$K$716,4,FALSE)</f>
        <v>#N/A</v>
      </c>
      <c r="D38" s="135" t="e">
        <f>VLOOKUP($L38,УЧАСТНИКИ!$A$1:$K$716,8,FALSE)</f>
        <v>#N/A</v>
      </c>
      <c r="E38" s="235" t="e">
        <f>VLOOKUP($L38,УЧАСТНИКИ!$A$1:$K$716,5,FALSE)</f>
        <v>#N/A</v>
      </c>
      <c r="F38" s="235" t="e">
        <f>VLOOKUP($L38,УЧАСТНИКИ!$A$1:$K$716,11,FALSE)</f>
        <v>#N/A</v>
      </c>
      <c r="G38" s="179"/>
      <c r="H38" s="137"/>
      <c r="I38" s="306"/>
      <c r="J38" s="137"/>
      <c r="K38" s="306" t="e">
        <f>VLOOKUP($L38,УЧАСТНИКИ!$A$1:$K$716,10,FALSE)</f>
        <v>#N/A</v>
      </c>
      <c r="L38" s="201"/>
    </row>
    <row r="39" spans="1:12" ht="7.5" customHeight="1" x14ac:dyDescent="0.2">
      <c r="A39" s="132"/>
      <c r="B39" s="346"/>
      <c r="C39" s="134"/>
      <c r="D39" s="134"/>
      <c r="E39" s="234"/>
      <c r="F39" s="235"/>
      <c r="G39" s="179"/>
      <c r="H39" s="137"/>
      <c r="I39" s="137"/>
      <c r="J39" s="137"/>
      <c r="K39" s="237"/>
      <c r="L39" s="72"/>
    </row>
    <row r="40" spans="1:12" ht="15" customHeight="1" x14ac:dyDescent="0.2">
      <c r="A40" s="132">
        <v>7</v>
      </c>
      <c r="B40" s="345" t="e">
        <f>VLOOKUP($L40,УЧАСТНИКИ!$A$1:$K$716,3,FALSE)</f>
        <v>#N/A</v>
      </c>
      <c r="C40" s="135" t="e">
        <f>VLOOKUP($L40,УЧАСТНИКИ!$A$1:$K$716,4,FALSE)</f>
        <v>#N/A</v>
      </c>
      <c r="D40" s="135" t="e">
        <f>VLOOKUP($L40,УЧАСТНИКИ!$A$1:$K$716,8,FALSE)</f>
        <v>#N/A</v>
      </c>
      <c r="E40" s="235" t="e">
        <f>VLOOKUP($L40,УЧАСТНИКИ!$A$1:$K$716,5,FALSE)</f>
        <v>#N/A</v>
      </c>
      <c r="F40" s="235" t="e">
        <f>VLOOKUP($L40,УЧАСТНИКИ!$A$1:$K$716,11,FALSE)</f>
        <v>#N/A</v>
      </c>
      <c r="G40" s="179">
        <v>54.41</v>
      </c>
      <c r="H40" s="137" t="s">
        <v>69</v>
      </c>
      <c r="I40" s="306"/>
      <c r="J40" s="137"/>
      <c r="K40" s="306" t="e">
        <f>VLOOKUP($L40,УЧАСТНИКИ!$A$1:$K$716,10,FALSE)</f>
        <v>#N/A</v>
      </c>
      <c r="L40" s="201"/>
    </row>
    <row r="41" spans="1:12" ht="15" customHeight="1" x14ac:dyDescent="0.2">
      <c r="A41" s="132"/>
      <c r="B41" s="345" t="e">
        <f>VLOOKUP($L41,УЧАСТНИКИ!$A$1:$K$716,3,FALSE)</f>
        <v>#N/A</v>
      </c>
      <c r="C41" s="135" t="e">
        <f>VLOOKUP($L41,УЧАСТНИКИ!$A$1:$K$716,4,FALSE)</f>
        <v>#N/A</v>
      </c>
      <c r="D41" s="135" t="e">
        <f>VLOOKUP($L41,УЧАСТНИКИ!$A$1:$K$716,8,FALSE)</f>
        <v>#N/A</v>
      </c>
      <c r="E41" s="235" t="e">
        <f>VLOOKUP($L41,УЧАСТНИКИ!$A$1:$K$716,5,FALSE)</f>
        <v>#N/A</v>
      </c>
      <c r="F41" s="235" t="e">
        <f>VLOOKUP($L41,УЧАСТНИКИ!$A$1:$K$716,11,FALSE)</f>
        <v>#N/A</v>
      </c>
      <c r="G41" s="179"/>
      <c r="H41" s="137"/>
      <c r="I41" s="306"/>
      <c r="J41" s="137"/>
      <c r="K41" s="306" t="e">
        <f>VLOOKUP($L41,УЧАСТНИКИ!$A$1:$K$716,10,FALSE)</f>
        <v>#N/A</v>
      </c>
      <c r="L41" s="201"/>
    </row>
    <row r="42" spans="1:12" ht="15" customHeight="1" x14ac:dyDescent="0.2">
      <c r="A42" s="132"/>
      <c r="B42" s="345" t="e">
        <f>VLOOKUP($L42,УЧАСТНИКИ!$A$1:$K$716,3,FALSE)</f>
        <v>#N/A</v>
      </c>
      <c r="C42" s="135" t="e">
        <f>VLOOKUP($L42,УЧАСТНИКИ!$A$1:$K$716,4,FALSE)</f>
        <v>#N/A</v>
      </c>
      <c r="D42" s="135" t="e">
        <f>VLOOKUP($L42,УЧАСТНИКИ!$A$1:$K$716,8,FALSE)</f>
        <v>#N/A</v>
      </c>
      <c r="E42" s="235" t="e">
        <f>VLOOKUP($L42,УЧАСТНИКИ!$A$1:$K$716,5,FALSE)</f>
        <v>#N/A</v>
      </c>
      <c r="F42" s="235" t="e">
        <f>VLOOKUP($L42,УЧАСТНИКИ!$A$1:$K$716,11,FALSE)</f>
        <v>#N/A</v>
      </c>
      <c r="G42" s="179"/>
      <c r="H42" s="137"/>
      <c r="I42" s="306"/>
      <c r="J42" s="137"/>
      <c r="K42" s="306" t="e">
        <f>VLOOKUP($L42,УЧАСТНИКИ!$A$1:$K$716,10,FALSE)</f>
        <v>#N/A</v>
      </c>
      <c r="L42" s="201"/>
    </row>
    <row r="43" spans="1:12" ht="15" customHeight="1" x14ac:dyDescent="0.2">
      <c r="A43" s="132"/>
      <c r="B43" s="345" t="e">
        <f>VLOOKUP($L43,УЧАСТНИКИ!$A$1:$K$716,3,FALSE)</f>
        <v>#N/A</v>
      </c>
      <c r="C43" s="135" t="e">
        <f>VLOOKUP($L43,УЧАСТНИКИ!$A$1:$K$716,4,FALSE)</f>
        <v>#N/A</v>
      </c>
      <c r="D43" s="135" t="e">
        <f>VLOOKUP($L43,УЧАСТНИКИ!$A$1:$K$716,8,FALSE)</f>
        <v>#N/A</v>
      </c>
      <c r="E43" s="235" t="e">
        <f>VLOOKUP($L43,УЧАСТНИКИ!$A$1:$K$716,5,FALSE)</f>
        <v>#N/A</v>
      </c>
      <c r="F43" s="235" t="e">
        <f>VLOOKUP($L43,УЧАСТНИКИ!$A$1:$K$716,11,FALSE)</f>
        <v>#N/A</v>
      </c>
      <c r="G43" s="179"/>
      <c r="H43" s="137"/>
      <c r="I43" s="306"/>
      <c r="J43" s="137"/>
      <c r="K43" s="306" t="e">
        <f>VLOOKUP($L43,УЧАСТНИКИ!$A$1:$K$716,10,FALSE)</f>
        <v>#N/A</v>
      </c>
      <c r="L43" s="201"/>
    </row>
    <row r="44" spans="1:12" ht="11.1" customHeight="1" x14ac:dyDescent="0.2">
      <c r="A44" s="132"/>
      <c r="B44" s="159"/>
      <c r="C44" s="134"/>
      <c r="D44" s="134"/>
      <c r="E44" s="234"/>
      <c r="F44" s="235"/>
      <c r="G44" s="179"/>
      <c r="H44" s="137"/>
      <c r="I44" s="137"/>
      <c r="J44" s="137"/>
      <c r="K44" s="237"/>
      <c r="L44" s="47"/>
    </row>
    <row r="45" spans="1:12" ht="15" customHeight="1" x14ac:dyDescent="0.2">
      <c r="A45" s="127"/>
      <c r="B45" s="438" t="str">
        <f>Name_8</f>
        <v>МУЖЧИНЫ 2001г.р. и старше</v>
      </c>
      <c r="C45" s="438"/>
      <c r="D45" s="128"/>
      <c r="E45" s="128"/>
      <c r="F45" s="128"/>
      <c r="G45" s="130"/>
      <c r="H45" s="128"/>
      <c r="I45" s="128"/>
      <c r="J45" s="128"/>
      <c r="K45" s="131"/>
    </row>
    <row r="46" spans="1:12" ht="14.1" customHeight="1" x14ac:dyDescent="0.2">
      <c r="A46" s="132">
        <v>1</v>
      </c>
      <c r="B46" s="345" t="e">
        <f>VLOOKUP($L46,УЧАСТНИКИ!$A$1:$K$716,3,FALSE)</f>
        <v>#N/A</v>
      </c>
      <c r="C46" s="135" t="e">
        <f>VLOOKUP($L46,УЧАСТНИКИ!$A$1:$K$716,4,FALSE)</f>
        <v>#N/A</v>
      </c>
      <c r="D46" s="135" t="e">
        <f>VLOOKUP($L46,УЧАСТНИКИ!$A$1:$K$716,8,FALSE)</f>
        <v>#N/A</v>
      </c>
      <c r="E46" s="235" t="e">
        <f>VLOOKUP($L46,УЧАСТНИКИ!$A$1:$K$716,5,FALSE)</f>
        <v>#N/A</v>
      </c>
      <c r="F46" s="235" t="e">
        <f>VLOOKUP($L46,УЧАСТНИКИ!$A$1:$K$716,11,FALSE)</f>
        <v>#N/A</v>
      </c>
      <c r="G46" s="180">
        <v>45.52</v>
      </c>
      <c r="H46" s="137">
        <v>2</v>
      </c>
      <c r="I46" s="306"/>
      <c r="J46" s="137"/>
      <c r="K46" s="306" t="e">
        <f>VLOOKUP($L46,УЧАСТНИКИ!$A$1:$K$716,10,FALSE)</f>
        <v>#N/A</v>
      </c>
      <c r="L46" s="201"/>
    </row>
    <row r="47" spans="1:12" ht="14.1" customHeight="1" x14ac:dyDescent="0.2">
      <c r="A47" s="132"/>
      <c r="B47" s="345" t="e">
        <f>VLOOKUP($L47,УЧАСТНИКИ!$A$1:$K$716,3,FALSE)</f>
        <v>#N/A</v>
      </c>
      <c r="C47" s="135" t="e">
        <f>VLOOKUP($L47,УЧАСТНИКИ!$A$1:$K$716,4,FALSE)</f>
        <v>#N/A</v>
      </c>
      <c r="D47" s="135" t="e">
        <f>VLOOKUP($L47,УЧАСТНИКИ!$A$1:$K$716,8,FALSE)</f>
        <v>#N/A</v>
      </c>
      <c r="E47" s="235" t="e">
        <f>VLOOKUP($L47,УЧАСТНИКИ!$A$1:$K$716,5,FALSE)</f>
        <v>#N/A</v>
      </c>
      <c r="F47" s="235" t="e">
        <f>VLOOKUP($L47,УЧАСТНИКИ!$A$1:$K$716,11,FALSE)</f>
        <v>#N/A</v>
      </c>
      <c r="G47" s="180"/>
      <c r="H47" s="137"/>
      <c r="I47" s="306"/>
      <c r="J47" s="137"/>
      <c r="K47" s="306" t="e">
        <f>VLOOKUP($L47,УЧАСТНИКИ!$A$1:$K$716,10,FALSE)</f>
        <v>#N/A</v>
      </c>
      <c r="L47" s="201"/>
    </row>
    <row r="48" spans="1:12" ht="14.1" customHeight="1" x14ac:dyDescent="0.2">
      <c r="A48" s="132"/>
      <c r="B48" s="345" t="e">
        <f>VLOOKUP($L48,УЧАСТНИКИ!$A$1:$K$716,3,FALSE)</f>
        <v>#N/A</v>
      </c>
      <c r="C48" s="135" t="e">
        <f>VLOOKUP($L48,УЧАСТНИКИ!$A$1:$K$716,4,FALSE)</f>
        <v>#N/A</v>
      </c>
      <c r="D48" s="135" t="e">
        <f>VLOOKUP($L48,УЧАСТНИКИ!$A$1:$K$716,8,FALSE)</f>
        <v>#N/A</v>
      </c>
      <c r="E48" s="235" t="e">
        <f>VLOOKUP($L48,УЧАСТНИКИ!$A$1:$K$716,5,FALSE)</f>
        <v>#N/A</v>
      </c>
      <c r="F48" s="235" t="e">
        <f>VLOOKUP($L48,УЧАСТНИКИ!$A$1:$K$716,11,FALSE)</f>
        <v>#N/A</v>
      </c>
      <c r="G48" s="180"/>
      <c r="H48" s="137"/>
      <c r="I48" s="306"/>
      <c r="J48" s="137"/>
      <c r="K48" s="306" t="e">
        <f>VLOOKUP($L48,УЧАСТНИКИ!$A$1:$K$716,10,FALSE)</f>
        <v>#N/A</v>
      </c>
      <c r="L48" s="201"/>
    </row>
    <row r="49" spans="1:12" ht="14.1" customHeight="1" x14ac:dyDescent="0.2">
      <c r="A49" s="132"/>
      <c r="B49" s="345" t="e">
        <f>VLOOKUP($L49,УЧАСТНИКИ!$A$1:$K$716,3,FALSE)</f>
        <v>#N/A</v>
      </c>
      <c r="C49" s="135" t="e">
        <f>VLOOKUP($L49,УЧАСТНИКИ!$A$1:$K$716,4,FALSE)</f>
        <v>#N/A</v>
      </c>
      <c r="D49" s="135" t="e">
        <f>VLOOKUP($L49,УЧАСТНИКИ!$A$1:$K$716,8,FALSE)</f>
        <v>#N/A</v>
      </c>
      <c r="E49" s="235" t="e">
        <f>VLOOKUP($L49,УЧАСТНИКИ!$A$1:$K$716,5,FALSE)</f>
        <v>#N/A</v>
      </c>
      <c r="F49" s="235" t="e">
        <f>VLOOKUP($L49,УЧАСТНИКИ!$A$1:$K$716,11,FALSE)</f>
        <v>#N/A</v>
      </c>
      <c r="G49" s="180"/>
      <c r="H49" s="137"/>
      <c r="I49" s="306"/>
      <c r="J49" s="137"/>
      <c r="K49" s="306" t="e">
        <f>VLOOKUP($L49,УЧАСТНИКИ!$A$1:$K$716,10,FALSE)</f>
        <v>#N/A</v>
      </c>
      <c r="L49" s="201"/>
    </row>
    <row r="50" spans="1:12" ht="7.5" customHeight="1" x14ac:dyDescent="0.2">
      <c r="A50" s="132"/>
      <c r="B50" s="346"/>
      <c r="C50" s="134"/>
      <c r="D50" s="134"/>
      <c r="E50" s="234"/>
      <c r="F50" s="235"/>
      <c r="G50" s="180"/>
      <c r="H50" s="137"/>
      <c r="I50" s="137"/>
      <c r="J50" s="137"/>
      <c r="K50" s="237"/>
      <c r="L50" s="47"/>
    </row>
    <row r="51" spans="1:12" ht="14.1" customHeight="1" x14ac:dyDescent="0.2">
      <c r="A51" s="132">
        <v>2</v>
      </c>
      <c r="B51" s="345" t="e">
        <f>VLOOKUP($L51,УЧАСТНИКИ!$A$1:$K$716,3,FALSE)</f>
        <v>#N/A</v>
      </c>
      <c r="C51" s="135" t="e">
        <f>VLOOKUP($L51,УЧАСТНИКИ!$A$1:$K$716,4,FALSE)</f>
        <v>#N/A</v>
      </c>
      <c r="D51" s="135" t="e">
        <f>VLOOKUP($L51,УЧАСТНИКИ!$A$1:$K$716,8,FALSE)</f>
        <v>#N/A</v>
      </c>
      <c r="E51" s="235" t="e">
        <f>VLOOKUP($L51,УЧАСТНИКИ!$A$1:$K$716,5,FALSE)</f>
        <v>#N/A</v>
      </c>
      <c r="F51" s="235" t="e">
        <f>VLOOKUP($L51,УЧАСТНИКИ!$A$1:$K$716,11,FALSE)</f>
        <v>#N/A</v>
      </c>
      <c r="G51" s="180">
        <v>45.6</v>
      </c>
      <c r="H51" s="137">
        <v>2</v>
      </c>
      <c r="I51" s="306"/>
      <c r="J51" s="137"/>
      <c r="K51" s="306" t="e">
        <f>VLOOKUP($L51,УЧАСТНИКИ!$A$1:$K$716,10,FALSE)</f>
        <v>#N/A</v>
      </c>
      <c r="L51" s="201"/>
    </row>
    <row r="52" spans="1:12" ht="14.1" customHeight="1" x14ac:dyDescent="0.2">
      <c r="A52" s="132"/>
      <c r="B52" s="345" t="e">
        <f>VLOOKUP($L52,УЧАСТНИКИ!$A$1:$K$716,3,FALSE)</f>
        <v>#N/A</v>
      </c>
      <c r="C52" s="135" t="e">
        <f>VLOOKUP($L52,УЧАСТНИКИ!$A$1:$K$716,4,FALSE)</f>
        <v>#N/A</v>
      </c>
      <c r="D52" s="135" t="e">
        <f>VLOOKUP($L52,УЧАСТНИКИ!$A$1:$K$716,8,FALSE)</f>
        <v>#N/A</v>
      </c>
      <c r="E52" s="235" t="e">
        <f>VLOOKUP($L52,УЧАСТНИКИ!$A$1:$K$716,5,FALSE)</f>
        <v>#N/A</v>
      </c>
      <c r="F52" s="235" t="e">
        <f>VLOOKUP($L52,УЧАСТНИКИ!$A$1:$K$716,11,FALSE)</f>
        <v>#N/A</v>
      </c>
      <c r="G52" s="180"/>
      <c r="H52" s="137"/>
      <c r="I52" s="306"/>
      <c r="J52" s="137"/>
      <c r="K52" s="306" t="e">
        <f>VLOOKUP($L52,УЧАСТНИКИ!$A$1:$K$716,10,FALSE)</f>
        <v>#N/A</v>
      </c>
      <c r="L52" s="201"/>
    </row>
    <row r="53" spans="1:12" ht="14.1" customHeight="1" x14ac:dyDescent="0.2">
      <c r="A53" s="132"/>
      <c r="B53" s="345" t="e">
        <f>VLOOKUP($L53,УЧАСТНИКИ!$A$1:$K$716,3,FALSE)</f>
        <v>#N/A</v>
      </c>
      <c r="C53" s="135" t="e">
        <f>VLOOKUP($L53,УЧАСТНИКИ!$A$1:$K$716,4,FALSE)</f>
        <v>#N/A</v>
      </c>
      <c r="D53" s="135" t="e">
        <f>VLOOKUP($L53,УЧАСТНИКИ!$A$1:$K$716,8,FALSE)</f>
        <v>#N/A</v>
      </c>
      <c r="E53" s="235" t="e">
        <f>VLOOKUP($L53,УЧАСТНИКИ!$A$1:$K$716,5,FALSE)</f>
        <v>#N/A</v>
      </c>
      <c r="F53" s="235" t="e">
        <f>VLOOKUP($L53,УЧАСТНИКИ!$A$1:$K$716,11,FALSE)</f>
        <v>#N/A</v>
      </c>
      <c r="G53" s="180"/>
      <c r="H53" s="137"/>
      <c r="I53" s="306"/>
      <c r="J53" s="137"/>
      <c r="K53" s="306" t="e">
        <f>VLOOKUP($L53,УЧАСТНИКИ!$A$1:$K$716,10,FALSE)</f>
        <v>#N/A</v>
      </c>
      <c r="L53" s="201"/>
    </row>
    <row r="54" spans="1:12" ht="14.1" customHeight="1" x14ac:dyDescent="0.2">
      <c r="A54" s="132"/>
      <c r="B54" s="345" t="e">
        <f>VLOOKUP($L54,УЧАСТНИКИ!$A$1:$K$716,3,FALSE)</f>
        <v>#N/A</v>
      </c>
      <c r="C54" s="135" t="e">
        <f>VLOOKUP($L54,УЧАСТНИКИ!$A$1:$K$716,4,FALSE)</f>
        <v>#N/A</v>
      </c>
      <c r="D54" s="135" t="e">
        <f>VLOOKUP($L54,УЧАСТНИКИ!$A$1:$K$716,8,FALSE)</f>
        <v>#N/A</v>
      </c>
      <c r="E54" s="235" t="e">
        <f>VLOOKUP($L54,УЧАСТНИКИ!$A$1:$K$716,5,FALSE)</f>
        <v>#N/A</v>
      </c>
      <c r="F54" s="235" t="e">
        <f>VLOOKUP($L54,УЧАСТНИКИ!$A$1:$K$716,11,FALSE)</f>
        <v>#N/A</v>
      </c>
      <c r="G54" s="180"/>
      <c r="H54" s="137"/>
      <c r="I54" s="306"/>
      <c r="J54" s="137"/>
      <c r="K54" s="306" t="e">
        <f>VLOOKUP($L54,УЧАСТНИКИ!$A$1:$K$716,10,FALSE)</f>
        <v>#N/A</v>
      </c>
      <c r="L54" s="201"/>
    </row>
    <row r="55" spans="1:12" ht="9.75" customHeight="1" x14ac:dyDescent="0.2">
      <c r="A55" s="132"/>
      <c r="B55" s="346"/>
      <c r="C55" s="134"/>
      <c r="D55" s="134"/>
      <c r="E55" s="234"/>
      <c r="F55" s="235"/>
      <c r="G55" s="180"/>
      <c r="H55" s="137"/>
      <c r="I55" s="137"/>
      <c r="J55" s="137"/>
      <c r="K55" s="237"/>
      <c r="L55" s="47"/>
    </row>
    <row r="56" spans="1:12" ht="14.1" customHeight="1" x14ac:dyDescent="0.2">
      <c r="A56" s="132">
        <v>3</v>
      </c>
      <c r="B56" s="345" t="e">
        <f>VLOOKUP($L56,УЧАСТНИКИ!$A$1:$K$716,3,FALSE)</f>
        <v>#N/A</v>
      </c>
      <c r="C56" s="135" t="e">
        <f>VLOOKUP($L56,УЧАСТНИКИ!$A$1:$K$716,4,FALSE)</f>
        <v>#N/A</v>
      </c>
      <c r="D56" s="135" t="e">
        <f>VLOOKUP($L56,УЧАСТНИКИ!$A$1:$K$716,8,FALSE)</f>
        <v>#N/A</v>
      </c>
      <c r="E56" s="235" t="e">
        <f>VLOOKUP($L56,УЧАСТНИКИ!$A$1:$K$716,5,FALSE)</f>
        <v>#N/A</v>
      </c>
      <c r="F56" s="235" t="e">
        <f>VLOOKUP($L56,УЧАСТНИКИ!$A$1:$K$716,11,FALSE)</f>
        <v>#N/A</v>
      </c>
      <c r="G56" s="180">
        <v>45.91</v>
      </c>
      <c r="H56" s="137">
        <v>2</v>
      </c>
      <c r="I56" s="306"/>
      <c r="J56" s="137"/>
      <c r="K56" s="306" t="e">
        <f>VLOOKUP($L56,УЧАСТНИКИ!$A$1:$K$716,10,FALSE)</f>
        <v>#N/A</v>
      </c>
      <c r="L56" s="201"/>
    </row>
    <row r="57" spans="1:12" ht="14.1" customHeight="1" x14ac:dyDescent="0.2">
      <c r="A57" s="132"/>
      <c r="B57" s="345" t="e">
        <f>VLOOKUP($L57,УЧАСТНИКИ!$A$1:$K$716,3,FALSE)</f>
        <v>#N/A</v>
      </c>
      <c r="C57" s="135" t="e">
        <f>VLOOKUP($L57,УЧАСТНИКИ!$A$1:$K$716,4,FALSE)</f>
        <v>#N/A</v>
      </c>
      <c r="D57" s="135" t="e">
        <f>VLOOKUP($L57,УЧАСТНИКИ!$A$1:$K$716,8,FALSE)</f>
        <v>#N/A</v>
      </c>
      <c r="E57" s="235" t="e">
        <f>VLOOKUP($L57,УЧАСТНИКИ!$A$1:$K$716,5,FALSE)</f>
        <v>#N/A</v>
      </c>
      <c r="F57" s="235" t="e">
        <f>VLOOKUP($L57,УЧАСТНИКИ!$A$1:$K$716,11,FALSE)</f>
        <v>#N/A</v>
      </c>
      <c r="G57" s="180"/>
      <c r="H57" s="137"/>
      <c r="I57" s="306"/>
      <c r="J57" s="137"/>
      <c r="K57" s="306" t="e">
        <f>VLOOKUP($L57,УЧАСТНИКИ!$A$1:$K$716,10,FALSE)</f>
        <v>#N/A</v>
      </c>
      <c r="L57" s="201"/>
    </row>
    <row r="58" spans="1:12" ht="14.1" customHeight="1" x14ac:dyDescent="0.2">
      <c r="A58" s="132"/>
      <c r="B58" s="345" t="e">
        <f>VLOOKUP($L58,УЧАСТНИКИ!$A$1:$K$716,3,FALSE)</f>
        <v>#N/A</v>
      </c>
      <c r="C58" s="135" t="e">
        <f>VLOOKUP($L58,УЧАСТНИКИ!$A$1:$K$716,4,FALSE)</f>
        <v>#N/A</v>
      </c>
      <c r="D58" s="135" t="e">
        <f>VLOOKUP($L58,УЧАСТНИКИ!$A$1:$K$716,8,FALSE)</f>
        <v>#N/A</v>
      </c>
      <c r="E58" s="235" t="e">
        <f>VLOOKUP($L58,УЧАСТНИКИ!$A$1:$K$716,5,FALSE)</f>
        <v>#N/A</v>
      </c>
      <c r="F58" s="235" t="e">
        <f>VLOOKUP($L58,УЧАСТНИКИ!$A$1:$K$716,11,FALSE)</f>
        <v>#N/A</v>
      </c>
      <c r="G58" s="180"/>
      <c r="H58" s="137"/>
      <c r="I58" s="306"/>
      <c r="J58" s="137"/>
      <c r="K58" s="306" t="e">
        <f>VLOOKUP($L58,УЧАСТНИКИ!$A$1:$K$716,10,FALSE)</f>
        <v>#N/A</v>
      </c>
      <c r="L58" s="201"/>
    </row>
    <row r="59" spans="1:12" ht="14.1" customHeight="1" x14ac:dyDescent="0.2">
      <c r="A59" s="132"/>
      <c r="B59" s="345" t="e">
        <f>VLOOKUP($L59,УЧАСТНИКИ!$A$1:$K$716,3,FALSE)</f>
        <v>#N/A</v>
      </c>
      <c r="C59" s="135" t="e">
        <f>VLOOKUP($L59,УЧАСТНИКИ!$A$1:$K$716,4,FALSE)</f>
        <v>#N/A</v>
      </c>
      <c r="D59" s="135" t="e">
        <f>VLOOKUP($L59,УЧАСТНИКИ!$A$1:$K$716,8,FALSE)</f>
        <v>#N/A</v>
      </c>
      <c r="E59" s="235" t="e">
        <f>VLOOKUP($L59,УЧАСТНИКИ!$A$1:$K$716,5,FALSE)</f>
        <v>#N/A</v>
      </c>
      <c r="F59" s="235" t="e">
        <f>VLOOKUP($L59,УЧАСТНИКИ!$A$1:$K$716,11,FALSE)</f>
        <v>#N/A</v>
      </c>
      <c r="G59" s="180"/>
      <c r="H59" s="137"/>
      <c r="I59" s="306"/>
      <c r="J59" s="137"/>
      <c r="K59" s="306" t="e">
        <f>VLOOKUP($L59,УЧАСТНИКИ!$A$1:$K$716,10,FALSE)</f>
        <v>#N/A</v>
      </c>
      <c r="L59" s="201"/>
    </row>
    <row r="60" spans="1:12" ht="9" customHeight="1" x14ac:dyDescent="0.2">
      <c r="A60" s="132"/>
      <c r="B60" s="346"/>
      <c r="C60" s="134"/>
      <c r="D60" s="134"/>
      <c r="E60" s="234"/>
      <c r="F60" s="235"/>
      <c r="G60" s="180"/>
      <c r="H60" s="137"/>
      <c r="I60" s="137"/>
      <c r="J60" s="137"/>
      <c r="K60" s="237"/>
      <c r="L60" s="47"/>
    </row>
    <row r="61" spans="1:12" ht="14.1" customHeight="1" x14ac:dyDescent="0.2">
      <c r="A61" s="132">
        <v>4</v>
      </c>
      <c r="B61" s="345" t="e">
        <f>VLOOKUP($L61,УЧАСТНИКИ!$A$1:$K$716,3,FALSE)</f>
        <v>#N/A</v>
      </c>
      <c r="C61" s="135" t="e">
        <f>VLOOKUP($L61,УЧАСТНИКИ!$A$1:$K$716,4,FALSE)</f>
        <v>#N/A</v>
      </c>
      <c r="D61" s="135" t="e">
        <f>VLOOKUP($L61,УЧАСТНИКИ!$A$1:$K$716,8,FALSE)</f>
        <v>#N/A</v>
      </c>
      <c r="E61" s="235" t="e">
        <f>VLOOKUP($L61,УЧАСТНИКИ!$A$1:$K$716,5,FALSE)</f>
        <v>#N/A</v>
      </c>
      <c r="F61" s="235" t="e">
        <f>VLOOKUP($L61,УЧАСТНИКИ!$A$1:$K$716,11,FALSE)</f>
        <v>#N/A</v>
      </c>
      <c r="G61" s="180">
        <v>45.92</v>
      </c>
      <c r="H61" s="137">
        <v>2</v>
      </c>
      <c r="I61" s="306"/>
      <c r="J61" s="137"/>
      <c r="K61" s="306" t="e">
        <f>VLOOKUP($L61,УЧАСТНИКИ!$A$1:$K$716,10,FALSE)</f>
        <v>#N/A</v>
      </c>
      <c r="L61" s="201"/>
    </row>
    <row r="62" spans="1:12" ht="14.1" customHeight="1" x14ac:dyDescent="0.2">
      <c r="A62" s="132"/>
      <c r="B62" s="345" t="e">
        <f>VLOOKUP($L62,УЧАСТНИКИ!$A$1:$K$716,3,FALSE)</f>
        <v>#N/A</v>
      </c>
      <c r="C62" s="135" t="e">
        <f>VLOOKUP($L62,УЧАСТНИКИ!$A$1:$K$716,4,FALSE)</f>
        <v>#N/A</v>
      </c>
      <c r="D62" s="135" t="e">
        <f>VLOOKUP($L62,УЧАСТНИКИ!$A$1:$K$716,8,FALSE)</f>
        <v>#N/A</v>
      </c>
      <c r="E62" s="235" t="e">
        <f>VLOOKUP($L62,УЧАСТНИКИ!$A$1:$K$716,5,FALSE)</f>
        <v>#N/A</v>
      </c>
      <c r="F62" s="235" t="e">
        <f>VLOOKUP($L62,УЧАСТНИКИ!$A$1:$K$716,11,FALSE)</f>
        <v>#N/A</v>
      </c>
      <c r="G62" s="180"/>
      <c r="H62" s="137"/>
      <c r="I62" s="306"/>
      <c r="J62" s="137"/>
      <c r="K62" s="306" t="e">
        <f>VLOOKUP($L62,УЧАСТНИКИ!$A$1:$K$716,10,FALSE)</f>
        <v>#N/A</v>
      </c>
      <c r="L62" s="201"/>
    </row>
    <row r="63" spans="1:12" ht="14.1" customHeight="1" x14ac:dyDescent="0.2">
      <c r="A63" s="132"/>
      <c r="B63" s="345" t="e">
        <f>VLOOKUP($L63,УЧАСТНИКИ!$A$1:$K$716,3,FALSE)</f>
        <v>#N/A</v>
      </c>
      <c r="C63" s="135" t="e">
        <f>VLOOKUP($L63,УЧАСТНИКИ!$A$1:$K$716,4,FALSE)</f>
        <v>#N/A</v>
      </c>
      <c r="D63" s="135" t="e">
        <f>VLOOKUP($L63,УЧАСТНИКИ!$A$1:$K$716,8,FALSE)</f>
        <v>#N/A</v>
      </c>
      <c r="E63" s="235" t="e">
        <f>VLOOKUP($L63,УЧАСТНИКИ!$A$1:$K$716,5,FALSE)</f>
        <v>#N/A</v>
      </c>
      <c r="F63" s="235" t="e">
        <f>VLOOKUP($L63,УЧАСТНИКИ!$A$1:$K$716,11,FALSE)</f>
        <v>#N/A</v>
      </c>
      <c r="G63" s="180"/>
      <c r="H63" s="137"/>
      <c r="I63" s="306"/>
      <c r="J63" s="137"/>
      <c r="K63" s="306" t="e">
        <f>VLOOKUP($L63,УЧАСТНИКИ!$A$1:$K$716,10,FALSE)</f>
        <v>#N/A</v>
      </c>
      <c r="L63" s="201"/>
    </row>
    <row r="64" spans="1:12" ht="14.1" customHeight="1" x14ac:dyDescent="0.2">
      <c r="A64" s="132"/>
      <c r="B64" s="345" t="e">
        <f>VLOOKUP($L64,УЧАСТНИКИ!$A$1:$K$716,3,FALSE)</f>
        <v>#N/A</v>
      </c>
      <c r="C64" s="135" t="e">
        <f>VLOOKUP($L64,УЧАСТНИКИ!$A$1:$K$716,4,FALSE)</f>
        <v>#N/A</v>
      </c>
      <c r="D64" s="135" t="e">
        <f>VLOOKUP($L64,УЧАСТНИКИ!$A$1:$K$716,8,FALSE)</f>
        <v>#N/A</v>
      </c>
      <c r="E64" s="235" t="e">
        <f>VLOOKUP($L64,УЧАСТНИКИ!$A$1:$K$716,5,FALSE)</f>
        <v>#N/A</v>
      </c>
      <c r="F64" s="235" t="e">
        <f>VLOOKUP($L64,УЧАСТНИКИ!$A$1:$K$716,11,FALSE)</f>
        <v>#N/A</v>
      </c>
      <c r="G64" s="180"/>
      <c r="H64" s="137"/>
      <c r="I64" s="306"/>
      <c r="J64" s="137"/>
      <c r="K64" s="306" t="e">
        <f>VLOOKUP($L64,УЧАСТНИКИ!$A$1:$K$716,10,FALSE)</f>
        <v>#N/A</v>
      </c>
      <c r="L64" s="201"/>
    </row>
    <row r="65" spans="1:12" ht="9.75" customHeight="1" x14ac:dyDescent="0.2">
      <c r="A65" s="285"/>
      <c r="B65" s="311"/>
      <c r="C65" s="212"/>
      <c r="D65" s="286"/>
      <c r="E65" s="298"/>
      <c r="F65" s="299"/>
      <c r="G65" s="344"/>
      <c r="H65" s="287"/>
      <c r="I65" s="288"/>
      <c r="J65" s="287"/>
      <c r="K65" s="307"/>
      <c r="L65" s="301"/>
    </row>
    <row r="66" spans="1:12" ht="14.1" customHeight="1" x14ac:dyDescent="0.2">
      <c r="A66" s="132">
        <v>5</v>
      </c>
      <c r="B66" s="345" t="e">
        <f>VLOOKUP($L66,УЧАСТНИКИ!$A$1:$K$716,3,FALSE)</f>
        <v>#N/A</v>
      </c>
      <c r="C66" s="135" t="e">
        <f>VLOOKUP($L66,УЧАСТНИКИ!$A$1:$K$716,4,FALSE)</f>
        <v>#N/A</v>
      </c>
      <c r="D66" s="135" t="e">
        <f>VLOOKUP($L66,УЧАСТНИКИ!$A$1:$K$716,8,FALSE)</f>
        <v>#N/A</v>
      </c>
      <c r="E66" s="235" t="e">
        <f>VLOOKUP($L66,УЧАСТНИКИ!$A$1:$K$716,5,FALSE)</f>
        <v>#N/A</v>
      </c>
      <c r="F66" s="235" t="e">
        <f>VLOOKUP($L66,УЧАСТНИКИ!$A$1:$K$716,11,FALSE)</f>
        <v>#N/A</v>
      </c>
      <c r="G66" s="180">
        <v>46.29</v>
      </c>
      <c r="H66" s="137">
        <v>2</v>
      </c>
      <c r="I66" s="306"/>
      <c r="J66" s="137"/>
      <c r="K66" s="306" t="e">
        <f>VLOOKUP($L66,УЧАСТНИКИ!$A$1:$K$716,10,FALSE)</f>
        <v>#N/A</v>
      </c>
      <c r="L66" s="201"/>
    </row>
    <row r="67" spans="1:12" ht="14.1" customHeight="1" x14ac:dyDescent="0.2">
      <c r="A67" s="132"/>
      <c r="B67" s="345" t="e">
        <f>VLOOKUP($L67,УЧАСТНИКИ!$A$1:$K$716,3,FALSE)</f>
        <v>#N/A</v>
      </c>
      <c r="C67" s="135" t="e">
        <f>VLOOKUP($L67,УЧАСТНИКИ!$A$1:$K$716,4,FALSE)</f>
        <v>#N/A</v>
      </c>
      <c r="D67" s="135" t="e">
        <f>VLOOKUP($L67,УЧАСТНИКИ!$A$1:$K$716,8,FALSE)</f>
        <v>#N/A</v>
      </c>
      <c r="E67" s="235" t="e">
        <f>VLOOKUP($L67,УЧАСТНИКИ!$A$1:$K$716,5,FALSE)</f>
        <v>#N/A</v>
      </c>
      <c r="F67" s="235" t="e">
        <f>VLOOKUP($L67,УЧАСТНИКИ!$A$1:$K$716,11,FALSE)</f>
        <v>#N/A</v>
      </c>
      <c r="G67" s="180"/>
      <c r="H67" s="137"/>
      <c r="I67" s="306"/>
      <c r="J67" s="137"/>
      <c r="K67" s="306" t="e">
        <f>VLOOKUP($L67,УЧАСТНИКИ!$A$1:$K$716,10,FALSE)</f>
        <v>#N/A</v>
      </c>
      <c r="L67" s="201"/>
    </row>
    <row r="68" spans="1:12" ht="14.1" customHeight="1" x14ac:dyDescent="0.2">
      <c r="A68" s="132"/>
      <c r="B68" s="345" t="e">
        <f>VLOOKUP($L68,УЧАСТНИКИ!$A$1:$K$716,3,FALSE)</f>
        <v>#N/A</v>
      </c>
      <c r="C68" s="135" t="e">
        <f>VLOOKUP($L68,УЧАСТНИКИ!$A$1:$K$716,4,FALSE)</f>
        <v>#N/A</v>
      </c>
      <c r="D68" s="135" t="e">
        <f>VLOOKUP($L68,УЧАСТНИКИ!$A$1:$K$716,8,FALSE)</f>
        <v>#N/A</v>
      </c>
      <c r="E68" s="235" t="e">
        <f>VLOOKUP($L68,УЧАСТНИКИ!$A$1:$K$716,5,FALSE)</f>
        <v>#N/A</v>
      </c>
      <c r="F68" s="235" t="e">
        <f>VLOOKUP($L68,УЧАСТНИКИ!$A$1:$K$716,11,FALSE)</f>
        <v>#N/A</v>
      </c>
      <c r="G68" s="180"/>
      <c r="H68" s="137"/>
      <c r="I68" s="306"/>
      <c r="J68" s="137"/>
      <c r="K68" s="306" t="e">
        <f>VLOOKUP($L68,УЧАСТНИКИ!$A$1:$K$716,10,FALSE)</f>
        <v>#N/A</v>
      </c>
      <c r="L68" s="201"/>
    </row>
    <row r="69" spans="1:12" ht="14.1" customHeight="1" x14ac:dyDescent="0.2">
      <c r="A69" s="132"/>
      <c r="B69" s="345" t="e">
        <f>VLOOKUP($L69,УЧАСТНИКИ!$A$1:$K$716,3,FALSE)</f>
        <v>#N/A</v>
      </c>
      <c r="C69" s="135" t="e">
        <f>VLOOKUP($L69,УЧАСТНИКИ!$A$1:$K$716,4,FALSE)</f>
        <v>#N/A</v>
      </c>
      <c r="D69" s="135" t="e">
        <f>VLOOKUP($L69,УЧАСТНИКИ!$A$1:$K$716,8,FALSE)</f>
        <v>#N/A</v>
      </c>
      <c r="E69" s="235" t="e">
        <f>VLOOKUP($L69,УЧАСТНИКИ!$A$1:$K$716,5,FALSE)</f>
        <v>#N/A</v>
      </c>
      <c r="F69" s="235" t="e">
        <f>VLOOKUP($L69,УЧАСТНИКИ!$A$1:$K$716,11,FALSE)</f>
        <v>#N/A</v>
      </c>
      <c r="G69" s="180"/>
      <c r="H69" s="137"/>
      <c r="I69" s="306"/>
      <c r="J69" s="137"/>
      <c r="K69" s="306" t="e">
        <f>VLOOKUP($L69,УЧАСТНИКИ!$A$1:$K$716,10,FALSE)</f>
        <v>#N/A</v>
      </c>
      <c r="L69" s="201"/>
    </row>
    <row r="70" spans="1:12" ht="9.75" customHeight="1" x14ac:dyDescent="0.2">
      <c r="A70" s="132"/>
      <c r="B70" s="346"/>
      <c r="C70" s="134"/>
      <c r="D70" s="134"/>
      <c r="E70" s="234"/>
      <c r="F70" s="235"/>
      <c r="G70" s="180"/>
      <c r="H70" s="137"/>
      <c r="I70" s="137"/>
      <c r="J70" s="137"/>
      <c r="K70" s="237"/>
      <c r="L70" s="72"/>
    </row>
    <row r="71" spans="1:12" ht="14.1" customHeight="1" x14ac:dyDescent="0.2">
      <c r="A71" s="132">
        <v>6</v>
      </c>
      <c r="B71" s="345" t="e">
        <f>VLOOKUP($L71,УЧАСТНИКИ!$A$1:$K$716,3,FALSE)</f>
        <v>#N/A</v>
      </c>
      <c r="C71" s="135" t="e">
        <f>VLOOKUP($L71,УЧАСТНИКИ!$A$1:$K$716,4,FALSE)</f>
        <v>#N/A</v>
      </c>
      <c r="D71" s="135" t="e">
        <f>VLOOKUP($L71,УЧАСТНИКИ!$A$1:$K$716,8,FALSE)</f>
        <v>#N/A</v>
      </c>
      <c r="E71" s="235" t="e">
        <f>VLOOKUP($L71,УЧАСТНИКИ!$A$1:$K$716,5,FALSE)</f>
        <v>#N/A</v>
      </c>
      <c r="F71" s="235" t="e">
        <f>VLOOKUP($L71,УЧАСТНИКИ!$A$1:$K$716,11,FALSE)</f>
        <v>#N/A</v>
      </c>
      <c r="G71" s="180">
        <v>46.47</v>
      </c>
      <c r="H71" s="137">
        <v>3</v>
      </c>
      <c r="I71" s="306"/>
      <c r="J71" s="137"/>
      <c r="K71" s="306" t="e">
        <f>VLOOKUP($L71,УЧАСТНИКИ!$A$1:$K$716,10,FALSE)</f>
        <v>#N/A</v>
      </c>
      <c r="L71" s="201"/>
    </row>
    <row r="72" spans="1:12" ht="14.1" customHeight="1" x14ac:dyDescent="0.2">
      <c r="A72" s="132"/>
      <c r="B72" s="345" t="e">
        <f>VLOOKUP($L72,УЧАСТНИКИ!$A$1:$K$716,3,FALSE)</f>
        <v>#N/A</v>
      </c>
      <c r="C72" s="135" t="e">
        <f>VLOOKUP($L72,УЧАСТНИКИ!$A$1:$K$716,4,FALSE)</f>
        <v>#N/A</v>
      </c>
      <c r="D72" s="135" t="e">
        <f>VLOOKUP($L72,УЧАСТНИКИ!$A$1:$K$716,8,FALSE)</f>
        <v>#N/A</v>
      </c>
      <c r="E72" s="235" t="e">
        <f>VLOOKUP($L72,УЧАСТНИКИ!$A$1:$K$716,5,FALSE)</f>
        <v>#N/A</v>
      </c>
      <c r="F72" s="235" t="e">
        <f>VLOOKUP($L72,УЧАСТНИКИ!$A$1:$K$716,11,FALSE)</f>
        <v>#N/A</v>
      </c>
      <c r="G72" s="180"/>
      <c r="H72" s="137"/>
      <c r="I72" s="306"/>
      <c r="J72" s="137"/>
      <c r="K72" s="306" t="e">
        <f>VLOOKUP($L72,УЧАСТНИКИ!$A$1:$K$716,10,FALSE)</f>
        <v>#N/A</v>
      </c>
      <c r="L72" s="201"/>
    </row>
    <row r="73" spans="1:12" ht="14.1" customHeight="1" x14ac:dyDescent="0.2">
      <c r="A73" s="132"/>
      <c r="B73" s="345" t="e">
        <f>VLOOKUP($L73,УЧАСТНИКИ!$A$1:$K$716,3,FALSE)</f>
        <v>#N/A</v>
      </c>
      <c r="C73" s="135" t="e">
        <f>VLOOKUP($L73,УЧАСТНИКИ!$A$1:$K$716,4,FALSE)</f>
        <v>#N/A</v>
      </c>
      <c r="D73" s="135" t="e">
        <f>VLOOKUP($L73,УЧАСТНИКИ!$A$1:$K$716,8,FALSE)</f>
        <v>#N/A</v>
      </c>
      <c r="E73" s="235" t="e">
        <f>VLOOKUP($L73,УЧАСТНИКИ!$A$1:$K$716,5,FALSE)</f>
        <v>#N/A</v>
      </c>
      <c r="F73" s="235" t="e">
        <f>VLOOKUP($L73,УЧАСТНИКИ!$A$1:$K$716,11,FALSE)</f>
        <v>#N/A</v>
      </c>
      <c r="G73" s="180"/>
      <c r="H73" s="137"/>
      <c r="I73" s="306"/>
      <c r="J73" s="137"/>
      <c r="K73" s="306" t="e">
        <f>VLOOKUP($L73,УЧАСТНИКИ!$A$1:$K$716,10,FALSE)</f>
        <v>#N/A</v>
      </c>
      <c r="L73" s="201"/>
    </row>
    <row r="74" spans="1:12" ht="14.1" customHeight="1" x14ac:dyDescent="0.2">
      <c r="A74" s="132"/>
      <c r="B74" s="345" t="e">
        <f>VLOOKUP($L74,УЧАСТНИКИ!$A$1:$K$716,3,FALSE)</f>
        <v>#N/A</v>
      </c>
      <c r="C74" s="135" t="e">
        <f>VLOOKUP($L74,УЧАСТНИКИ!$A$1:$K$716,4,FALSE)</f>
        <v>#N/A</v>
      </c>
      <c r="D74" s="135" t="e">
        <f>VLOOKUP($L74,УЧАСТНИКИ!$A$1:$K$716,8,FALSE)</f>
        <v>#N/A</v>
      </c>
      <c r="E74" s="235" t="e">
        <f>VLOOKUP($L74,УЧАСТНИКИ!$A$1:$K$716,5,FALSE)</f>
        <v>#N/A</v>
      </c>
      <c r="F74" s="235" t="e">
        <f>VLOOKUP($L74,УЧАСТНИКИ!$A$1:$K$716,11,FALSE)</f>
        <v>#N/A</v>
      </c>
      <c r="G74" s="180"/>
      <c r="H74" s="137"/>
      <c r="I74" s="306"/>
      <c r="J74" s="137"/>
      <c r="K74" s="306" t="e">
        <f>VLOOKUP($L74,УЧАСТНИКИ!$A$1:$K$716,10,FALSE)</f>
        <v>#N/A</v>
      </c>
      <c r="L74" s="201"/>
    </row>
    <row r="75" spans="1:12" ht="7.5" customHeight="1" x14ac:dyDescent="0.2">
      <c r="A75" s="132"/>
      <c r="B75" s="346"/>
      <c r="C75" s="134"/>
      <c r="D75" s="134"/>
      <c r="E75" s="234"/>
      <c r="F75" s="235"/>
      <c r="G75" s="180"/>
      <c r="H75" s="137"/>
      <c r="I75" s="137"/>
      <c r="J75" s="137"/>
      <c r="K75" s="237"/>
      <c r="L75" s="72"/>
    </row>
    <row r="76" spans="1:12" ht="14.1" customHeight="1" x14ac:dyDescent="0.2">
      <c r="A76" s="132">
        <v>7</v>
      </c>
      <c r="B76" s="345" t="e">
        <f>VLOOKUP($L76,УЧАСТНИКИ!$A$1:$K$716,3,FALSE)</f>
        <v>#N/A</v>
      </c>
      <c r="C76" s="135" t="e">
        <f>VLOOKUP($L76,УЧАСТНИКИ!$A$1:$K$716,4,FALSE)</f>
        <v>#N/A</v>
      </c>
      <c r="D76" s="135" t="e">
        <f>VLOOKUP($L76,УЧАСТНИКИ!$A$1:$K$716,8,FALSE)</f>
        <v>#N/A</v>
      </c>
      <c r="E76" s="235" t="e">
        <f>VLOOKUP($L76,УЧАСТНИКИ!$A$1:$K$716,5,FALSE)</f>
        <v>#N/A</v>
      </c>
      <c r="F76" s="235" t="e">
        <f>VLOOKUP($L76,УЧАСТНИКИ!$A$1:$K$716,11,FALSE)</f>
        <v>#N/A</v>
      </c>
      <c r="G76" s="180">
        <v>46.74</v>
      </c>
      <c r="H76" s="137">
        <v>3</v>
      </c>
      <c r="I76" s="306"/>
      <c r="J76" s="137"/>
      <c r="K76" s="306" t="e">
        <f>VLOOKUP($L76,УЧАСТНИКИ!$A$1:$K$716,10,FALSE)</f>
        <v>#N/A</v>
      </c>
      <c r="L76" s="201"/>
    </row>
    <row r="77" spans="1:12" ht="14.1" customHeight="1" x14ac:dyDescent="0.2">
      <c r="A77" s="132"/>
      <c r="B77" s="345" t="e">
        <f>VLOOKUP($L77,УЧАСТНИКИ!$A$1:$K$716,3,FALSE)</f>
        <v>#N/A</v>
      </c>
      <c r="C77" s="135" t="e">
        <f>VLOOKUP($L77,УЧАСТНИКИ!$A$1:$K$716,4,FALSE)</f>
        <v>#N/A</v>
      </c>
      <c r="D77" s="135" t="e">
        <f>VLOOKUP($L77,УЧАСТНИКИ!$A$1:$K$716,8,FALSE)</f>
        <v>#N/A</v>
      </c>
      <c r="E77" s="235" t="e">
        <f>VLOOKUP($L77,УЧАСТНИКИ!$A$1:$K$716,5,FALSE)</f>
        <v>#N/A</v>
      </c>
      <c r="F77" s="235" t="e">
        <f>VLOOKUP($L77,УЧАСТНИКИ!$A$1:$K$716,11,FALSE)</f>
        <v>#N/A</v>
      </c>
      <c r="G77" s="180"/>
      <c r="H77" s="137"/>
      <c r="I77" s="306"/>
      <c r="J77" s="137"/>
      <c r="K77" s="306" t="e">
        <f>VLOOKUP($L77,УЧАСТНИКИ!$A$1:$K$716,10,FALSE)</f>
        <v>#N/A</v>
      </c>
      <c r="L77" s="201"/>
    </row>
    <row r="78" spans="1:12" ht="14.1" customHeight="1" x14ac:dyDescent="0.2">
      <c r="A78" s="132"/>
      <c r="B78" s="345" t="e">
        <f>VLOOKUP($L78,УЧАСТНИКИ!$A$1:$K$716,3,FALSE)</f>
        <v>#N/A</v>
      </c>
      <c r="C78" s="135" t="e">
        <f>VLOOKUP($L78,УЧАСТНИКИ!$A$1:$K$716,4,FALSE)</f>
        <v>#N/A</v>
      </c>
      <c r="D78" s="135" t="e">
        <f>VLOOKUP($L78,УЧАСТНИКИ!$A$1:$K$716,8,FALSE)</f>
        <v>#N/A</v>
      </c>
      <c r="E78" s="235" t="e">
        <f>VLOOKUP($L78,УЧАСТНИКИ!$A$1:$K$716,5,FALSE)</f>
        <v>#N/A</v>
      </c>
      <c r="F78" s="235" t="e">
        <f>VLOOKUP($L78,УЧАСТНИКИ!$A$1:$K$716,11,FALSE)</f>
        <v>#N/A</v>
      </c>
      <c r="G78" s="180"/>
      <c r="H78" s="137"/>
      <c r="I78" s="306"/>
      <c r="J78" s="137"/>
      <c r="K78" s="306" t="e">
        <f>VLOOKUP($L78,УЧАСТНИКИ!$A$1:$K$716,10,FALSE)</f>
        <v>#N/A</v>
      </c>
      <c r="L78" s="201"/>
    </row>
    <row r="79" spans="1:12" ht="14.1" customHeight="1" x14ac:dyDescent="0.2">
      <c r="A79" s="132"/>
      <c r="B79" s="345" t="e">
        <f>VLOOKUP($L79,УЧАСТНИКИ!$A$1:$K$716,3,FALSE)</f>
        <v>#N/A</v>
      </c>
      <c r="C79" s="135" t="e">
        <f>VLOOKUP($L79,УЧАСТНИКИ!$A$1:$K$716,4,FALSE)</f>
        <v>#N/A</v>
      </c>
      <c r="D79" s="135" t="e">
        <f>VLOOKUP($L79,УЧАСТНИКИ!$A$1:$K$716,8,FALSE)</f>
        <v>#N/A</v>
      </c>
      <c r="E79" s="235" t="e">
        <f>VLOOKUP($L79,УЧАСТНИКИ!$A$1:$K$716,5,FALSE)</f>
        <v>#N/A</v>
      </c>
      <c r="F79" s="235" t="e">
        <f>VLOOKUP($L79,УЧАСТНИКИ!$A$1:$K$716,11,FALSE)</f>
        <v>#N/A</v>
      </c>
      <c r="G79" s="180"/>
      <c r="H79" s="137"/>
      <c r="I79" s="306"/>
      <c r="J79" s="137"/>
      <c r="K79" s="306" t="e">
        <f>VLOOKUP($L79,УЧАСТНИКИ!$A$1:$K$716,10,FALSE)</f>
        <v>#N/A</v>
      </c>
      <c r="L79" s="201"/>
    </row>
    <row r="80" spans="1:12" ht="7.5" customHeight="1" x14ac:dyDescent="0.2">
      <c r="A80" s="132"/>
      <c r="B80" s="346"/>
      <c r="C80" s="134"/>
      <c r="D80" s="134"/>
      <c r="E80" s="234"/>
      <c r="F80" s="235"/>
      <c r="G80" s="180"/>
      <c r="H80" s="137"/>
      <c r="I80" s="137"/>
      <c r="J80" s="137"/>
      <c r="K80" s="237"/>
      <c r="L80" s="72"/>
    </row>
    <row r="81" spans="1:12" ht="14.1" customHeight="1" x14ac:dyDescent="0.2">
      <c r="A81" s="132">
        <v>8</v>
      </c>
      <c r="B81" s="345" t="e">
        <f>VLOOKUP($L81,УЧАСТНИКИ!$A$1:$K$716,3,FALSE)</f>
        <v>#N/A</v>
      </c>
      <c r="C81" s="135" t="e">
        <f>VLOOKUP($L81,УЧАСТНИКИ!$A$1:$K$716,4,FALSE)</f>
        <v>#N/A</v>
      </c>
      <c r="D81" s="135" t="e">
        <f>VLOOKUP($L81,УЧАСТНИКИ!$A$1:$K$716,8,FALSE)</f>
        <v>#N/A</v>
      </c>
      <c r="E81" s="235" t="e">
        <f>VLOOKUP($L81,УЧАСТНИКИ!$A$1:$K$716,5,FALSE)</f>
        <v>#N/A</v>
      </c>
      <c r="F81" s="235" t="e">
        <f>VLOOKUP($L81,УЧАСТНИКИ!$A$1:$K$716,11,FALSE)</f>
        <v>#N/A</v>
      </c>
      <c r="G81" s="180">
        <v>48.35</v>
      </c>
      <c r="H81" s="137">
        <v>3</v>
      </c>
      <c r="I81" s="306"/>
      <c r="J81" s="137"/>
      <c r="K81" s="306" t="e">
        <f>VLOOKUP($L81,УЧАСТНИКИ!$A$1:$K$716,10,FALSE)</f>
        <v>#N/A</v>
      </c>
      <c r="L81" s="201"/>
    </row>
    <row r="82" spans="1:12" ht="14.1" customHeight="1" x14ac:dyDescent="0.2">
      <c r="A82" s="132"/>
      <c r="B82" s="345" t="e">
        <f>VLOOKUP($L82,УЧАСТНИКИ!$A$1:$K$716,3,FALSE)</f>
        <v>#N/A</v>
      </c>
      <c r="C82" s="135" t="e">
        <f>VLOOKUP($L82,УЧАСТНИКИ!$A$1:$K$716,4,FALSE)</f>
        <v>#N/A</v>
      </c>
      <c r="D82" s="135" t="e">
        <f>VLOOKUP($L82,УЧАСТНИКИ!$A$1:$K$716,8,FALSE)</f>
        <v>#N/A</v>
      </c>
      <c r="E82" s="235" t="e">
        <f>VLOOKUP($L82,УЧАСТНИКИ!$A$1:$K$716,5,FALSE)</f>
        <v>#N/A</v>
      </c>
      <c r="F82" s="235" t="e">
        <f>VLOOKUP($L82,УЧАСТНИКИ!$A$1:$K$716,11,FALSE)</f>
        <v>#N/A</v>
      </c>
      <c r="G82" s="180"/>
      <c r="H82" s="137"/>
      <c r="I82" s="306"/>
      <c r="J82" s="137"/>
      <c r="K82" s="306" t="e">
        <f>VLOOKUP($L82,УЧАСТНИКИ!$A$1:$K$716,10,FALSE)</f>
        <v>#N/A</v>
      </c>
      <c r="L82" s="201"/>
    </row>
    <row r="83" spans="1:12" ht="14.1" customHeight="1" x14ac:dyDescent="0.2">
      <c r="A83" s="132"/>
      <c r="B83" s="345" t="e">
        <f>VLOOKUP($L83,УЧАСТНИКИ!$A$1:$K$716,3,FALSE)</f>
        <v>#N/A</v>
      </c>
      <c r="C83" s="135" t="e">
        <f>VLOOKUP($L83,УЧАСТНИКИ!$A$1:$K$716,4,FALSE)</f>
        <v>#N/A</v>
      </c>
      <c r="D83" s="135" t="e">
        <f>VLOOKUP($L83,УЧАСТНИКИ!$A$1:$K$716,8,FALSE)</f>
        <v>#N/A</v>
      </c>
      <c r="E83" s="235" t="e">
        <f>VLOOKUP($L83,УЧАСТНИКИ!$A$1:$K$716,5,FALSE)</f>
        <v>#N/A</v>
      </c>
      <c r="F83" s="235" t="e">
        <f>VLOOKUP($L83,УЧАСТНИКИ!$A$1:$K$716,11,FALSE)</f>
        <v>#N/A</v>
      </c>
      <c r="G83" s="180"/>
      <c r="H83" s="137"/>
      <c r="I83" s="306"/>
      <c r="J83" s="137"/>
      <c r="K83" s="306" t="e">
        <f>VLOOKUP($L83,УЧАСТНИКИ!$A$1:$K$716,10,FALSE)</f>
        <v>#N/A</v>
      </c>
      <c r="L83" s="201"/>
    </row>
    <row r="84" spans="1:12" ht="14.1" customHeight="1" x14ac:dyDescent="0.2">
      <c r="A84" s="132"/>
      <c r="B84" s="345" t="e">
        <f>VLOOKUP($L84,УЧАСТНИКИ!$A$1:$K$716,3,FALSE)</f>
        <v>#N/A</v>
      </c>
      <c r="C84" s="135" t="e">
        <f>VLOOKUP($L84,УЧАСТНИКИ!$A$1:$K$716,4,FALSE)</f>
        <v>#N/A</v>
      </c>
      <c r="D84" s="135" t="e">
        <f>VLOOKUP($L84,УЧАСТНИКИ!$A$1:$K$716,8,FALSE)</f>
        <v>#N/A</v>
      </c>
      <c r="E84" s="235" t="e">
        <f>VLOOKUP($L84,УЧАСТНИКИ!$A$1:$K$716,5,FALSE)</f>
        <v>#N/A</v>
      </c>
      <c r="F84" s="235" t="e">
        <f>VLOOKUP($L84,УЧАСТНИКИ!$A$1:$K$716,11,FALSE)</f>
        <v>#N/A</v>
      </c>
      <c r="G84" s="180"/>
      <c r="H84" s="137"/>
      <c r="I84" s="306"/>
      <c r="J84" s="137"/>
      <c r="K84" s="306" t="e">
        <f>VLOOKUP($L84,УЧАСТНИКИ!$A$1:$K$716,10,FALSE)</f>
        <v>#N/A</v>
      </c>
      <c r="L84" s="201"/>
    </row>
    <row r="85" spans="1:12" ht="15" customHeight="1" x14ac:dyDescent="0.2">
      <c r="A85" s="127"/>
      <c r="B85" s="438" t="str">
        <f>Name_7</f>
        <v>МУЖЧИНЫ 2001г.р. и старше</v>
      </c>
      <c r="C85" s="438"/>
      <c r="D85" s="128"/>
      <c r="E85" s="128"/>
      <c r="F85" s="128"/>
      <c r="G85" s="130"/>
      <c r="H85" s="128"/>
      <c r="I85" s="128"/>
      <c r="J85" s="128"/>
      <c r="K85" s="131"/>
    </row>
    <row r="86" spans="1:12" ht="14.1" customHeight="1" x14ac:dyDescent="0.2">
      <c r="A86" s="132" t="s">
        <v>63</v>
      </c>
      <c r="B86" s="345" t="e">
        <f>VLOOKUP($L86,УЧАСТНИКИ!$A$1:$K$716,3,FALSE)</f>
        <v>#N/A</v>
      </c>
      <c r="C86" s="135" t="e">
        <f>VLOOKUP($L86,УЧАСТНИКИ!$A$1:$K$716,4,FALSE)</f>
        <v>#N/A</v>
      </c>
      <c r="D86" s="135" t="e">
        <f>VLOOKUP($L86,УЧАСТНИКИ!$A$1:$K$716,8,FALSE)</f>
        <v>#N/A</v>
      </c>
      <c r="E86" s="235" t="e">
        <f>VLOOKUP($L86,УЧАСТНИКИ!$A$1:$K$716,5,FALSE)</f>
        <v>#N/A</v>
      </c>
      <c r="F86" s="235" t="e">
        <f>VLOOKUP($L86,УЧАСТНИКИ!$A$1:$K$716,11,FALSE)</f>
        <v>#N/A</v>
      </c>
      <c r="G86" s="455" t="s">
        <v>273</v>
      </c>
      <c r="H86" s="456"/>
      <c r="I86" s="306"/>
      <c r="J86" s="137"/>
      <c r="K86" s="306" t="e">
        <f>VLOOKUP($L86,УЧАСТНИКИ!$A$1:$K$716,10,FALSE)</f>
        <v>#N/A</v>
      </c>
      <c r="L86" s="201"/>
    </row>
    <row r="87" spans="1:12" ht="14.1" customHeight="1" x14ac:dyDescent="0.2">
      <c r="A87" s="132"/>
      <c r="B87" s="345" t="e">
        <f>VLOOKUP($L87,УЧАСТНИКИ!$A$1:$K$716,3,FALSE)</f>
        <v>#N/A</v>
      </c>
      <c r="C87" s="135" t="e">
        <f>VLOOKUP($L87,УЧАСТНИКИ!$A$1:$K$716,4,FALSE)</f>
        <v>#N/A</v>
      </c>
      <c r="D87" s="135" t="e">
        <f>VLOOKUP($L87,УЧАСТНИКИ!$A$1:$K$716,8,FALSE)</f>
        <v>#N/A</v>
      </c>
      <c r="E87" s="235" t="e">
        <f>VLOOKUP($L87,УЧАСТНИКИ!$A$1:$K$716,5,FALSE)</f>
        <v>#N/A</v>
      </c>
      <c r="F87" s="235" t="e">
        <f>VLOOKUP($L87,УЧАСТНИКИ!$A$1:$K$716,11,FALSE)</f>
        <v>#N/A</v>
      </c>
      <c r="G87" s="180"/>
      <c r="H87" s="137"/>
      <c r="I87" s="306"/>
      <c r="J87" s="137"/>
      <c r="K87" s="306" t="e">
        <f>VLOOKUP($L87,УЧАСТНИКИ!$A$1:$K$716,10,FALSE)</f>
        <v>#N/A</v>
      </c>
      <c r="L87" s="201"/>
    </row>
    <row r="88" spans="1:12" ht="14.1" customHeight="1" x14ac:dyDescent="0.2">
      <c r="A88" s="132"/>
      <c r="B88" s="345" t="e">
        <f>VLOOKUP($L88,УЧАСТНИКИ!$A$1:$K$716,3,FALSE)</f>
        <v>#N/A</v>
      </c>
      <c r="C88" s="135" t="e">
        <f>VLOOKUP($L88,УЧАСТНИКИ!$A$1:$K$716,4,FALSE)</f>
        <v>#N/A</v>
      </c>
      <c r="D88" s="135" t="e">
        <f>VLOOKUP($L88,УЧАСТНИКИ!$A$1:$K$716,8,FALSE)</f>
        <v>#N/A</v>
      </c>
      <c r="E88" s="235" t="e">
        <f>VLOOKUP($L88,УЧАСТНИКИ!$A$1:$K$716,5,FALSE)</f>
        <v>#N/A</v>
      </c>
      <c r="F88" s="235" t="e">
        <f>VLOOKUP($L88,УЧАСТНИКИ!$A$1:$K$716,11,FALSE)</f>
        <v>#N/A</v>
      </c>
      <c r="G88" s="180"/>
      <c r="H88" s="137"/>
      <c r="I88" s="306"/>
      <c r="J88" s="137"/>
      <c r="K88" s="306" t="e">
        <f>VLOOKUP($L88,УЧАСТНИКИ!$A$1:$K$716,10,FALSE)</f>
        <v>#N/A</v>
      </c>
      <c r="L88" s="201"/>
    </row>
    <row r="89" spans="1:12" ht="14.1" customHeight="1" x14ac:dyDescent="0.2">
      <c r="A89" s="132"/>
      <c r="B89" s="345" t="e">
        <f>VLOOKUP($L89,УЧАСТНИКИ!$A$1:$K$716,3,FALSE)</f>
        <v>#N/A</v>
      </c>
      <c r="C89" s="135" t="e">
        <f>VLOOKUP($L89,УЧАСТНИКИ!$A$1:$K$716,4,FALSE)</f>
        <v>#N/A</v>
      </c>
      <c r="D89" s="135" t="e">
        <f>VLOOKUP($L89,УЧАСТНИКИ!$A$1:$K$716,8,FALSE)</f>
        <v>#N/A</v>
      </c>
      <c r="E89" s="235" t="e">
        <f>VLOOKUP($L89,УЧАСТНИКИ!$A$1:$K$716,5,FALSE)</f>
        <v>#N/A</v>
      </c>
      <c r="F89" s="235" t="e">
        <f>VLOOKUP($L89,УЧАСТНИКИ!$A$1:$K$716,11,FALSE)</f>
        <v>#N/A</v>
      </c>
      <c r="G89" s="180"/>
      <c r="H89" s="137"/>
      <c r="I89" s="306"/>
      <c r="J89" s="137"/>
      <c r="K89" s="306" t="e">
        <f>VLOOKUP($L89,УЧАСТНИКИ!$A$1:$K$716,10,FALSE)</f>
        <v>#N/A</v>
      </c>
      <c r="L89" s="201"/>
    </row>
  </sheetData>
  <mergeCells count="9">
    <mergeCell ref="B45:C45"/>
    <mergeCell ref="B85:C85"/>
    <mergeCell ref="G86:H86"/>
    <mergeCell ref="A1:K1"/>
    <mergeCell ref="A2:K2"/>
    <mergeCell ref="A3:K3"/>
    <mergeCell ref="A5:K5"/>
    <mergeCell ref="A6:B6"/>
    <mergeCell ref="B9:C9"/>
  </mergeCells>
  <pageMargins left="0.39370078740157483" right="0.39370078740157483" top="0.27559055118110237" bottom="0.19685039370078741" header="0.31496062992125984" footer="0.51181102362204722"/>
  <pageSetup paperSize="9" scale="90" fitToHeight="11" orientation="landscape" r:id="rId1"/>
  <headerFooter alignWithMargins="0"/>
  <rowBreaks count="1" manualBreakCount="1">
    <brk id="84" max="10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K53"/>
  <sheetViews>
    <sheetView view="pageBreakPreview" zoomScaleNormal="100" zoomScaleSheetLayoutView="100" workbookViewId="0">
      <selection activeCell="F10" sqref="F10"/>
    </sheetView>
  </sheetViews>
  <sheetFormatPr defaultRowHeight="12.75" x14ac:dyDescent="0.2"/>
  <cols>
    <col min="1" max="1" width="4" style="6" customWidth="1"/>
    <col min="2" max="2" width="26.28515625" style="6" customWidth="1"/>
    <col min="3" max="3" width="13.5703125" style="6" customWidth="1"/>
    <col min="4" max="4" width="20.85546875" style="85" customWidth="1"/>
    <col min="5" max="5" width="20.42578125" style="6" bestFit="1" customWidth="1"/>
    <col min="6" max="6" width="10.42578125" style="6" customWidth="1"/>
    <col min="7" max="7" width="8.5703125" style="6" customWidth="1"/>
    <col min="8" max="8" width="11.28515625" style="162" customWidth="1"/>
    <col min="9" max="9" width="10.42578125" style="6" hidden="1" customWidth="1"/>
    <col min="10" max="10" width="8" style="6" customWidth="1"/>
    <col min="11" max="16384" width="9.140625" style="6"/>
  </cols>
  <sheetData>
    <row r="1" spans="1:11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244"/>
    </row>
    <row r="2" spans="1:11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244"/>
    </row>
    <row r="3" spans="1:11" ht="27.7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197"/>
      <c r="J3" s="197"/>
      <c r="K3" s="244"/>
    </row>
    <row r="4" spans="1:11" x14ac:dyDescent="0.2">
      <c r="A4" s="437"/>
      <c r="B4" s="437"/>
      <c r="C4" s="4"/>
      <c r="D4" s="154"/>
      <c r="E4" s="155"/>
      <c r="I4" s="7"/>
      <c r="J4" s="4"/>
    </row>
    <row r="5" spans="1:11" ht="18" x14ac:dyDescent="0.25">
      <c r="A5" s="437" t="s">
        <v>422</v>
      </c>
      <c r="B5" s="437"/>
      <c r="C5" s="4"/>
      <c r="D5" s="493" t="s">
        <v>576</v>
      </c>
      <c r="E5" s="155"/>
      <c r="J5" s="226" t="str">
        <f>d_1</f>
        <v>06 ИЮЛЯ 2017г.</v>
      </c>
    </row>
    <row r="6" spans="1:11" ht="14.25" customHeight="1" x14ac:dyDescent="0.25">
      <c r="A6" s="22"/>
      <c r="C6" s="4"/>
      <c r="E6" s="156"/>
      <c r="G6" s="10"/>
      <c r="J6" s="227" t="str">
        <f>d_5</f>
        <v>г. Казань, Футбольно-легкоатлетический манеж</v>
      </c>
    </row>
    <row r="7" spans="1:11" ht="18" x14ac:dyDescent="0.2">
      <c r="A7" s="27" t="s">
        <v>38</v>
      </c>
      <c r="B7" s="27" t="s">
        <v>39</v>
      </c>
      <c r="C7" s="27" t="s">
        <v>37</v>
      </c>
      <c r="D7" s="157" t="s">
        <v>104</v>
      </c>
      <c r="E7" s="157" t="s">
        <v>105</v>
      </c>
      <c r="F7" s="27" t="s">
        <v>16</v>
      </c>
      <c r="G7" s="27" t="s">
        <v>59</v>
      </c>
      <c r="H7" s="163" t="s">
        <v>10</v>
      </c>
      <c r="I7" s="27" t="s">
        <v>28</v>
      </c>
      <c r="J7" s="27" t="s">
        <v>41</v>
      </c>
    </row>
    <row r="8" spans="1:11" ht="21" customHeight="1" x14ac:dyDescent="0.2">
      <c r="A8" s="79"/>
      <c r="B8" s="438" t="str">
        <f>Name_8</f>
        <v>МУЖЧИНЫ 2001г.р. и старше</v>
      </c>
      <c r="C8" s="438"/>
      <c r="D8" s="81"/>
      <c r="E8" s="79"/>
      <c r="F8" s="79"/>
      <c r="G8" s="79"/>
      <c r="H8" s="228"/>
      <c r="I8" s="228"/>
      <c r="J8" s="228"/>
    </row>
    <row r="9" spans="1:11" ht="21" customHeight="1" x14ac:dyDescent="0.25">
      <c r="A9" s="49"/>
      <c r="B9" s="80" t="s">
        <v>24</v>
      </c>
      <c r="C9" s="49"/>
      <c r="D9" s="82"/>
      <c r="E9" s="49"/>
      <c r="F9" s="49"/>
      <c r="G9" s="49"/>
      <c r="H9" s="164"/>
      <c r="I9" s="47"/>
      <c r="J9" s="164"/>
    </row>
    <row r="10" spans="1:11" ht="21" customHeight="1" x14ac:dyDescent="0.2">
      <c r="A10" s="47" t="s">
        <v>17</v>
      </c>
      <c r="B10" s="293" t="str">
        <f>VLOOKUP($F10,УЧАСТНИКИ!$A$1:$K$705,3,FALSE)</f>
        <v>ГИРФАНОВ ИСЛАМ</v>
      </c>
      <c r="C10" s="108">
        <f>VLOOKUP($F10,УЧАСТНИКИ!$A$1:$K$705,4,FALSE)</f>
        <v>2000</v>
      </c>
      <c r="D10" s="230" t="str">
        <f>VLOOKUP($F10,УЧАСТНИКИ!$A$1:$K$705,5,FALSE)</f>
        <v>КАЗАНЬ</v>
      </c>
      <c r="E10" s="230" t="str">
        <f>VLOOKUP($F10,УЧАСТНИКИ!$A$1:$K$705,11,FALSE)</f>
        <v>СДЮСШОР ЛА</v>
      </c>
      <c r="F10" s="192">
        <v>3733</v>
      </c>
      <c r="G10" s="47"/>
      <c r="H10" s="47"/>
      <c r="I10" s="47"/>
      <c r="J10" s="108" t="str">
        <f>VLOOKUP($F10,УЧАСТНИКИ!$A$2:$K$132,9,FALSE)</f>
        <v>Л</v>
      </c>
    </row>
    <row r="11" spans="1:11" ht="21" customHeight="1" x14ac:dyDescent="0.2">
      <c r="A11" s="47" t="s">
        <v>18</v>
      </c>
      <c r="B11" s="293"/>
      <c r="C11" s="108"/>
      <c r="D11" s="230"/>
      <c r="E11" s="230"/>
      <c r="F11" s="192"/>
      <c r="G11" s="47"/>
      <c r="H11" s="47"/>
      <c r="I11" s="47"/>
      <c r="J11" s="108"/>
    </row>
    <row r="12" spans="1:11" ht="21" customHeight="1" x14ac:dyDescent="0.2">
      <c r="A12" s="47" t="s">
        <v>19</v>
      </c>
      <c r="B12" s="293"/>
      <c r="C12" s="108"/>
      <c r="D12" s="230"/>
      <c r="E12" s="230"/>
      <c r="F12" s="192"/>
      <c r="G12" s="47"/>
      <c r="H12" s="47"/>
      <c r="I12" s="47"/>
      <c r="J12" s="108"/>
    </row>
    <row r="13" spans="1:11" ht="21" customHeight="1" x14ac:dyDescent="0.2">
      <c r="A13" s="47" t="s">
        <v>20</v>
      </c>
      <c r="B13" s="293"/>
      <c r="C13" s="108"/>
      <c r="D13" s="230"/>
      <c r="E13" s="230"/>
      <c r="F13" s="192"/>
      <c r="G13" s="47"/>
      <c r="H13" s="47"/>
      <c r="I13" s="47"/>
      <c r="J13" s="108"/>
    </row>
    <row r="14" spans="1:11" ht="21" customHeight="1" x14ac:dyDescent="0.2">
      <c r="A14" s="47" t="s">
        <v>21</v>
      </c>
      <c r="B14" s="293"/>
      <c r="C14" s="108"/>
      <c r="D14" s="230"/>
      <c r="E14" s="230"/>
      <c r="F14" s="192"/>
      <c r="G14" s="47"/>
      <c r="H14" s="47"/>
      <c r="I14" s="47"/>
      <c r="J14" s="108"/>
    </row>
    <row r="15" spans="1:11" ht="21" customHeight="1" x14ac:dyDescent="0.2">
      <c r="A15" s="47" t="s">
        <v>22</v>
      </c>
      <c r="B15" s="293"/>
      <c r="C15" s="108"/>
      <c r="D15" s="230"/>
      <c r="E15" s="230"/>
      <c r="F15" s="192"/>
      <c r="G15" s="47"/>
      <c r="H15" s="47"/>
      <c r="I15" s="47"/>
      <c r="J15" s="108"/>
    </row>
    <row r="16" spans="1:11" ht="21" customHeight="1" x14ac:dyDescent="0.2">
      <c r="A16" s="47" t="s">
        <v>23</v>
      </c>
      <c r="B16" s="293"/>
      <c r="C16" s="108"/>
      <c r="D16" s="230"/>
      <c r="E16" s="230"/>
      <c r="F16" s="192"/>
      <c r="G16" s="47"/>
      <c r="H16" s="47"/>
      <c r="I16" s="47"/>
      <c r="J16" s="108"/>
    </row>
    <row r="17" spans="1:10" ht="21" customHeight="1" x14ac:dyDescent="0.2">
      <c r="A17" s="47" t="s">
        <v>46</v>
      </c>
      <c r="B17" s="293"/>
      <c r="C17" s="108"/>
      <c r="D17" s="230"/>
      <c r="E17" s="230"/>
      <c r="F17" s="192"/>
      <c r="G17" s="47"/>
      <c r="H17" s="47"/>
      <c r="I17" s="47"/>
      <c r="J17" s="108"/>
    </row>
    <row r="18" spans="1:10" ht="21" customHeight="1" x14ac:dyDescent="0.2">
      <c r="A18" s="47" t="s">
        <v>50</v>
      </c>
      <c r="B18" s="293"/>
      <c r="C18" s="108"/>
      <c r="D18" s="230"/>
      <c r="E18" s="230"/>
      <c r="F18" s="192"/>
      <c r="G18" s="47"/>
      <c r="H18" s="47"/>
      <c r="I18" s="47"/>
      <c r="J18" s="108"/>
    </row>
    <row r="19" spans="1:10" ht="18" hidden="1" customHeight="1" x14ac:dyDescent="0.2">
      <c r="A19" s="47" t="s">
        <v>49</v>
      </c>
      <c r="B19" s="293"/>
      <c r="C19" s="108"/>
      <c r="D19" s="87"/>
      <c r="E19" s="87"/>
      <c r="F19" s="192"/>
      <c r="G19" s="199"/>
      <c r="H19" s="229"/>
      <c r="I19" s="47"/>
      <c r="J19" s="5" t="e">
        <f>VLOOKUP($F19,УЧАСТНИКИ!#REF!,9,FALSE)</f>
        <v>#REF!</v>
      </c>
    </row>
    <row r="20" spans="1:10" ht="18" hidden="1" customHeight="1" x14ac:dyDescent="0.2">
      <c r="A20" s="47" t="s">
        <v>48</v>
      </c>
      <c r="B20" s="293"/>
      <c r="C20" s="108"/>
      <c r="D20" s="87"/>
      <c r="E20" s="87"/>
      <c r="F20" s="192"/>
      <c r="G20" s="199"/>
      <c r="H20" s="229"/>
      <c r="I20" s="47"/>
      <c r="J20" s="5" t="e">
        <f>VLOOKUP($F20,УЧАСТНИКИ!#REF!,9,FALSE)</f>
        <v>#REF!</v>
      </c>
    </row>
    <row r="21" spans="1:10" ht="21" hidden="1" customHeight="1" x14ac:dyDescent="0.25">
      <c r="A21" s="49"/>
      <c r="B21" s="80" t="s">
        <v>25</v>
      </c>
      <c r="C21" s="49"/>
      <c r="D21" s="82"/>
      <c r="E21" s="49"/>
      <c r="F21" s="49"/>
      <c r="G21" s="49"/>
      <c r="H21" s="164"/>
      <c r="I21" s="47"/>
      <c r="J21" s="164"/>
    </row>
    <row r="22" spans="1:10" ht="21" hidden="1" customHeight="1" x14ac:dyDescent="0.2">
      <c r="A22" s="47" t="s">
        <v>17</v>
      </c>
      <c r="B22" s="293" t="e">
        <f>VLOOKUP($F22,УЧАСТНИКИ!$A$1:$K$705,3,FALSE)</f>
        <v>#N/A</v>
      </c>
      <c r="C22" s="108" t="e">
        <f>VLOOKUP($F22,УЧАСТНИКИ!$A$1:$K$705,4,FALSE)</f>
        <v>#N/A</v>
      </c>
      <c r="D22" s="230" t="e">
        <f>VLOOKUP($F22,УЧАСТНИКИ!$A$1:$K$705,5,FALSE)</f>
        <v>#N/A</v>
      </c>
      <c r="E22" s="230" t="e">
        <f>VLOOKUP($F22,УЧАСТНИКИ!$A$1:$K$705,11,FALSE)</f>
        <v>#N/A</v>
      </c>
      <c r="F22" s="192"/>
      <c r="G22" s="47"/>
      <c r="H22" s="47"/>
      <c r="I22" s="47"/>
      <c r="J22" s="108" t="e">
        <f>VLOOKUP($F22,УЧАСТНИКИ!$A$2:$K$132,9,FALSE)</f>
        <v>#N/A</v>
      </c>
    </row>
    <row r="23" spans="1:10" ht="21" hidden="1" customHeight="1" x14ac:dyDescent="0.2">
      <c r="A23" s="47" t="s">
        <v>18</v>
      </c>
      <c r="B23" s="293" t="e">
        <f>VLOOKUP($F23,УЧАСТНИКИ!$A$1:$K$705,3,FALSE)</f>
        <v>#N/A</v>
      </c>
      <c r="C23" s="108" t="e">
        <f>VLOOKUP($F23,УЧАСТНИКИ!$A$1:$K$705,4,FALSE)</f>
        <v>#N/A</v>
      </c>
      <c r="D23" s="230" t="e">
        <f>VLOOKUP($F23,УЧАСТНИКИ!$A$1:$K$705,5,FALSE)</f>
        <v>#N/A</v>
      </c>
      <c r="E23" s="230" t="e">
        <f>VLOOKUP($F23,УЧАСТНИКИ!$A$1:$K$705,11,FALSE)</f>
        <v>#N/A</v>
      </c>
      <c r="F23" s="192"/>
      <c r="G23" s="47"/>
      <c r="H23" s="47"/>
      <c r="I23" s="47"/>
      <c r="J23" s="108" t="e">
        <f>VLOOKUP($F23,УЧАСТНИКИ!$A$2:$K$132,9,FALSE)</f>
        <v>#N/A</v>
      </c>
    </row>
    <row r="24" spans="1:10" ht="21" hidden="1" customHeight="1" x14ac:dyDescent="0.2">
      <c r="A24" s="47" t="s">
        <v>19</v>
      </c>
      <c r="B24" s="293" t="e">
        <f>VLOOKUP($F24,УЧАСТНИКИ!$A$1:$K$705,3,FALSE)</f>
        <v>#N/A</v>
      </c>
      <c r="C24" s="108" t="e">
        <f>VLOOKUP($F24,УЧАСТНИКИ!$A$1:$K$705,4,FALSE)</f>
        <v>#N/A</v>
      </c>
      <c r="D24" s="230" t="e">
        <f>VLOOKUP($F24,УЧАСТНИКИ!$A$1:$K$705,5,FALSE)</f>
        <v>#N/A</v>
      </c>
      <c r="E24" s="230" t="e">
        <f>VLOOKUP($F24,УЧАСТНИКИ!$A$1:$K$705,11,FALSE)</f>
        <v>#N/A</v>
      </c>
      <c r="F24" s="192"/>
      <c r="G24" s="47"/>
      <c r="H24" s="47"/>
      <c r="I24" s="47"/>
      <c r="J24" s="108" t="e">
        <f>VLOOKUP($F24,УЧАСТНИКИ!$A$2:$K$132,9,FALSE)</f>
        <v>#N/A</v>
      </c>
    </row>
    <row r="25" spans="1:10" ht="21" hidden="1" customHeight="1" x14ac:dyDescent="0.2">
      <c r="A25" s="47" t="s">
        <v>20</v>
      </c>
      <c r="B25" s="293" t="e">
        <f>VLOOKUP($F25,УЧАСТНИКИ!$A$1:$K$705,3,FALSE)</f>
        <v>#N/A</v>
      </c>
      <c r="C25" s="108" t="e">
        <f>VLOOKUP($F25,УЧАСТНИКИ!$A$1:$K$705,4,FALSE)</f>
        <v>#N/A</v>
      </c>
      <c r="D25" s="230" t="e">
        <f>VLOOKUP($F25,УЧАСТНИКИ!$A$1:$K$705,5,FALSE)</f>
        <v>#N/A</v>
      </c>
      <c r="E25" s="230" t="e">
        <f>VLOOKUP($F25,УЧАСТНИКИ!$A$1:$K$705,11,FALSE)</f>
        <v>#N/A</v>
      </c>
      <c r="F25" s="192"/>
      <c r="G25" s="47"/>
      <c r="H25" s="47"/>
      <c r="I25" s="47"/>
      <c r="J25" s="108" t="e">
        <f>VLOOKUP($F25,УЧАСТНИКИ!$A$2:$K$132,9,FALSE)</f>
        <v>#N/A</v>
      </c>
    </row>
    <row r="26" spans="1:10" ht="21" hidden="1" customHeight="1" x14ac:dyDescent="0.2">
      <c r="A26" s="47" t="s">
        <v>21</v>
      </c>
      <c r="B26" s="293" t="e">
        <f>VLOOKUP($F26,УЧАСТНИКИ!$A$1:$K$705,3,FALSE)</f>
        <v>#N/A</v>
      </c>
      <c r="C26" s="108" t="e">
        <f>VLOOKUP($F26,УЧАСТНИКИ!$A$1:$K$705,4,FALSE)</f>
        <v>#N/A</v>
      </c>
      <c r="D26" s="230" t="e">
        <f>VLOOKUP($F26,УЧАСТНИКИ!$A$1:$K$705,5,FALSE)</f>
        <v>#N/A</v>
      </c>
      <c r="E26" s="230" t="e">
        <f>VLOOKUP($F26,УЧАСТНИКИ!$A$1:$K$705,11,FALSE)</f>
        <v>#N/A</v>
      </c>
      <c r="F26" s="192"/>
      <c r="G26" s="47"/>
      <c r="H26" s="47"/>
      <c r="I26" s="47"/>
      <c r="J26" s="108" t="e">
        <f>VLOOKUP($F26,УЧАСТНИКИ!$A$2:$K$132,9,FALSE)</f>
        <v>#N/A</v>
      </c>
    </row>
    <row r="27" spans="1:10" ht="21" hidden="1" customHeight="1" x14ac:dyDescent="0.2">
      <c r="A27" s="47" t="s">
        <v>22</v>
      </c>
      <c r="B27" s="293" t="e">
        <f>VLOOKUP($F27,УЧАСТНИКИ!$A$1:$K$705,3,FALSE)</f>
        <v>#N/A</v>
      </c>
      <c r="C27" s="108" t="e">
        <f>VLOOKUP($F27,УЧАСТНИКИ!$A$1:$K$705,4,FALSE)</f>
        <v>#N/A</v>
      </c>
      <c r="D27" s="230" t="e">
        <f>VLOOKUP($F27,УЧАСТНИКИ!$A$1:$K$705,5,FALSE)</f>
        <v>#N/A</v>
      </c>
      <c r="E27" s="230" t="e">
        <f>VLOOKUP($F27,УЧАСТНИКИ!$A$1:$K$705,11,FALSE)</f>
        <v>#N/A</v>
      </c>
      <c r="F27" s="192"/>
      <c r="G27" s="47"/>
      <c r="H27" s="47"/>
      <c r="I27" s="47"/>
      <c r="J27" s="108" t="e">
        <f>VLOOKUP($F27,УЧАСТНИКИ!$A$2:$K$132,9,FALSE)</f>
        <v>#N/A</v>
      </c>
    </row>
    <row r="28" spans="1:10" ht="21" hidden="1" customHeight="1" x14ac:dyDescent="0.2">
      <c r="A28" s="47" t="s">
        <v>23</v>
      </c>
      <c r="B28" s="293" t="e">
        <f>VLOOKUP($F28,УЧАСТНИКИ!$A$1:$K$705,3,FALSE)</f>
        <v>#N/A</v>
      </c>
      <c r="C28" s="108" t="e">
        <f>VLOOKUP($F28,УЧАСТНИКИ!$A$1:$K$705,4,FALSE)</f>
        <v>#N/A</v>
      </c>
      <c r="D28" s="230" t="e">
        <f>VLOOKUP($F28,УЧАСТНИКИ!$A$1:$K$705,5,FALSE)</f>
        <v>#N/A</v>
      </c>
      <c r="E28" s="230" t="e">
        <f>VLOOKUP($F28,УЧАСТНИКИ!$A$1:$K$705,11,FALSE)</f>
        <v>#N/A</v>
      </c>
      <c r="F28" s="192"/>
      <c r="G28" s="47"/>
      <c r="H28" s="47"/>
      <c r="I28" s="47"/>
      <c r="J28" s="108" t="e">
        <f>VLOOKUP($F28,УЧАСТНИКИ!$A$2:$K$132,9,FALSE)</f>
        <v>#N/A</v>
      </c>
    </row>
    <row r="29" spans="1:10" ht="21" hidden="1" customHeight="1" x14ac:dyDescent="0.2">
      <c r="A29" s="47" t="s">
        <v>46</v>
      </c>
      <c r="B29" s="293" t="e">
        <f>VLOOKUP($F29,УЧАСТНИКИ!$A$1:$K$705,3,FALSE)</f>
        <v>#N/A</v>
      </c>
      <c r="C29" s="108" t="e">
        <f>VLOOKUP($F29,УЧАСТНИКИ!$A$1:$K$705,4,FALSE)</f>
        <v>#N/A</v>
      </c>
      <c r="D29" s="230" t="e">
        <f>VLOOKUP($F29,УЧАСТНИКИ!$A$1:$K$705,5,FALSE)</f>
        <v>#N/A</v>
      </c>
      <c r="E29" s="230" t="e">
        <f>VLOOKUP($F29,УЧАСТНИКИ!$A$1:$K$705,11,FALSE)</f>
        <v>#N/A</v>
      </c>
      <c r="F29" s="192"/>
      <c r="G29" s="47"/>
      <c r="H29" s="47"/>
      <c r="I29" s="47"/>
      <c r="J29" s="108" t="e">
        <f>VLOOKUP($F29,УЧАСТНИКИ!$A$2:$K$132,9,FALSE)</f>
        <v>#N/A</v>
      </c>
    </row>
    <row r="30" spans="1:10" ht="21" hidden="1" customHeight="1" x14ac:dyDescent="0.2">
      <c r="A30" s="47" t="s">
        <v>50</v>
      </c>
      <c r="B30" s="293" t="e">
        <f>VLOOKUP($F30,УЧАСТНИКИ!$A$1:$K$705,3,FALSE)</f>
        <v>#N/A</v>
      </c>
      <c r="C30" s="108" t="e">
        <f>VLOOKUP($F30,УЧАСТНИКИ!$A$1:$K$705,4,FALSE)</f>
        <v>#N/A</v>
      </c>
      <c r="D30" s="230" t="e">
        <f>VLOOKUP($F30,УЧАСТНИКИ!$A$1:$K$705,5,FALSE)</f>
        <v>#N/A</v>
      </c>
      <c r="E30" s="230" t="e">
        <f>VLOOKUP($F30,УЧАСТНИКИ!$A$1:$K$705,11,FALSE)</f>
        <v>#N/A</v>
      </c>
      <c r="F30" s="192"/>
      <c r="G30" s="47"/>
      <c r="H30" s="47"/>
      <c r="I30" s="47"/>
      <c r="J30" s="108" t="e">
        <f>VLOOKUP($F30,УЧАСТНИКИ!$A$2:$K$132,9,FALSE)</f>
        <v>#N/A</v>
      </c>
    </row>
    <row r="31" spans="1:10" ht="21" hidden="1" customHeight="1" x14ac:dyDescent="0.2">
      <c r="A31" s="47" t="s">
        <v>49</v>
      </c>
      <c r="B31" s="293" t="e">
        <f>VLOOKUP($F31,УЧАСТНИКИ!$A$1:$K$705,3,FALSE)</f>
        <v>#N/A</v>
      </c>
      <c r="C31" s="108" t="e">
        <f>VLOOKUP($F31,УЧАСТНИКИ!$A$1:$K$705,4,FALSE)</f>
        <v>#N/A</v>
      </c>
      <c r="D31" s="230" t="e">
        <f>VLOOKUP($F31,УЧАСТНИКИ!$A$1:$K$705,5,FALSE)</f>
        <v>#N/A</v>
      </c>
      <c r="E31" s="230" t="e">
        <f>VLOOKUP($F31,УЧАСТНИКИ!$A$1:$K$705,11,FALSE)</f>
        <v>#N/A</v>
      </c>
      <c r="F31" s="192"/>
      <c r="G31" s="47"/>
      <c r="H31" s="47"/>
      <c r="I31" s="47"/>
      <c r="J31" s="108" t="e">
        <f>VLOOKUP($F31,УЧАСТНИКИ!$A$2:$K$132,9,FALSE)</f>
        <v>#N/A</v>
      </c>
    </row>
    <row r="32" spans="1:10" ht="18" hidden="1" customHeight="1" x14ac:dyDescent="0.2">
      <c r="A32" s="47" t="s">
        <v>48</v>
      </c>
      <c r="B32" s="293" t="e">
        <f>VLOOKUP($F32,УЧАСТНИКИ!$A$1:$K$705,3,FALSE)</f>
        <v>#N/A</v>
      </c>
      <c r="C32" s="108" t="e">
        <f>VLOOKUP($F32,УЧАСТНИКИ!$A$1:$K$705,4,FALSE)</f>
        <v>#N/A</v>
      </c>
      <c r="D32" s="87" t="e">
        <f>VLOOKUP($F32,УЧАСТНИКИ!$A$1:$K$705,5,FALSE)</f>
        <v>#N/A</v>
      </c>
      <c r="E32" s="87" t="e">
        <f>VLOOKUP($F32,УЧАСТНИКИ!$A$1:$K$705,11,FALSE)</f>
        <v>#N/A</v>
      </c>
      <c r="F32" s="192"/>
      <c r="G32" s="199"/>
      <c r="H32" s="229"/>
      <c r="I32" s="47"/>
      <c r="J32" s="5"/>
    </row>
    <row r="33" spans="1:10" ht="18" hidden="1" customHeight="1" x14ac:dyDescent="0.2">
      <c r="A33" s="47" t="s">
        <v>47</v>
      </c>
      <c r="B33" s="293" t="e">
        <f>VLOOKUP($F33,УЧАСТНИКИ!$A$1:$K$705,3,FALSE)</f>
        <v>#N/A</v>
      </c>
      <c r="C33" s="108" t="e">
        <f>VLOOKUP($F33,УЧАСТНИКИ!$A$1:$K$705,4,FALSE)</f>
        <v>#N/A</v>
      </c>
      <c r="D33" s="87" t="e">
        <f>VLOOKUP($F33,УЧАСТНИКИ!$A$1:$K$705,5,FALSE)</f>
        <v>#N/A</v>
      </c>
      <c r="E33" s="87" t="e">
        <f>VLOOKUP($F33,УЧАСТНИКИ!$A$1:$K$705,11,FALSE)</f>
        <v>#N/A</v>
      </c>
      <c r="F33" s="192"/>
      <c r="G33" s="199"/>
      <c r="H33" s="229"/>
      <c r="I33" s="47"/>
      <c r="J33" s="5"/>
    </row>
    <row r="34" spans="1:10" ht="18" hidden="1" customHeight="1" x14ac:dyDescent="0.2">
      <c r="A34" s="47" t="s">
        <v>110</v>
      </c>
      <c r="B34" s="293"/>
      <c r="C34" s="108"/>
      <c r="D34" s="87"/>
      <c r="E34" s="87"/>
      <c r="F34" s="192"/>
      <c r="G34" s="199"/>
      <c r="H34" s="229"/>
      <c r="I34" s="47"/>
      <c r="J34" s="5"/>
    </row>
    <row r="35" spans="1:10" ht="18" hidden="1" customHeight="1" x14ac:dyDescent="0.2">
      <c r="A35" s="47" t="s">
        <v>111</v>
      </c>
      <c r="B35" s="293"/>
      <c r="C35" s="108"/>
      <c r="D35" s="87"/>
      <c r="E35" s="87"/>
      <c r="F35" s="192"/>
      <c r="G35" s="199"/>
      <c r="H35" s="229"/>
      <c r="I35" s="47"/>
      <c r="J35" s="5"/>
    </row>
    <row r="36" spans="1:10" ht="21" hidden="1" customHeight="1" x14ac:dyDescent="0.2">
      <c r="A36" s="79"/>
      <c r="B36" s="438" t="str">
        <f>Name_9</f>
        <v>МУЖЧИНЫ 2001г.р. и старше</v>
      </c>
      <c r="C36" s="438"/>
      <c r="D36" s="81"/>
      <c r="E36" s="79"/>
      <c r="F36" s="79"/>
      <c r="G36" s="79"/>
      <c r="H36" s="228"/>
      <c r="I36" s="228"/>
      <c r="J36" s="228"/>
    </row>
    <row r="37" spans="1:10" ht="21" hidden="1" customHeight="1" x14ac:dyDescent="0.25">
      <c r="A37" s="49"/>
      <c r="B37" s="80" t="s">
        <v>26</v>
      </c>
      <c r="C37" s="49"/>
      <c r="D37" s="82"/>
      <c r="E37" s="49"/>
      <c r="F37" s="49"/>
      <c r="G37" s="49"/>
      <c r="H37" s="164"/>
      <c r="I37" s="47"/>
      <c r="J37" s="164"/>
    </row>
    <row r="38" spans="1:10" ht="21" hidden="1" customHeight="1" x14ac:dyDescent="0.2">
      <c r="A38" s="47" t="s">
        <v>17</v>
      </c>
      <c r="B38" s="293" t="e">
        <f>VLOOKUP($F38,УЧАСТНИКИ!$A$1:$K$705,3,FALSE)</f>
        <v>#N/A</v>
      </c>
      <c r="C38" s="108" t="e">
        <f>VLOOKUP($F38,УЧАСТНИКИ!$A$1:$K$705,4,FALSE)</f>
        <v>#N/A</v>
      </c>
      <c r="D38" s="230" t="e">
        <f>VLOOKUP($F38,УЧАСТНИКИ!$A$1:$K$705,5,FALSE)</f>
        <v>#N/A</v>
      </c>
      <c r="E38" s="230" t="e">
        <f>VLOOKUP($F38,УЧАСТНИКИ!$A$1:$K$705,11,FALSE)</f>
        <v>#N/A</v>
      </c>
      <c r="F38" s="192"/>
      <c r="G38" s="47"/>
      <c r="H38" s="47"/>
      <c r="I38" s="47"/>
      <c r="J38" s="108"/>
    </row>
    <row r="39" spans="1:10" ht="21" hidden="1" customHeight="1" x14ac:dyDescent="0.2">
      <c r="A39" s="47" t="s">
        <v>18</v>
      </c>
      <c r="B39" s="293" t="e">
        <f>VLOOKUP($F39,УЧАСТНИКИ!$A$1:$K$705,3,FALSE)</f>
        <v>#N/A</v>
      </c>
      <c r="C39" s="108" t="e">
        <f>VLOOKUP($F39,УЧАСТНИКИ!$A$1:$K$705,4,FALSE)</f>
        <v>#N/A</v>
      </c>
      <c r="D39" s="230" t="e">
        <f>VLOOKUP($F39,УЧАСТНИКИ!$A$1:$K$705,5,FALSE)</f>
        <v>#N/A</v>
      </c>
      <c r="E39" s="230" t="e">
        <f>VLOOKUP($F39,УЧАСТНИКИ!$A$1:$K$705,11,FALSE)</f>
        <v>#N/A</v>
      </c>
      <c r="F39" s="192"/>
      <c r="G39" s="47"/>
      <c r="H39" s="47"/>
      <c r="I39" s="47"/>
      <c r="J39" s="108"/>
    </row>
    <row r="40" spans="1:10" ht="21" hidden="1" customHeight="1" x14ac:dyDescent="0.2">
      <c r="A40" s="47" t="s">
        <v>19</v>
      </c>
      <c r="B40" s="293" t="e">
        <f>VLOOKUP($F40,УЧАСТНИКИ!$A$1:$K$705,3,FALSE)</f>
        <v>#N/A</v>
      </c>
      <c r="C40" s="108" t="e">
        <f>VLOOKUP($F40,УЧАСТНИКИ!$A$1:$K$705,4,FALSE)</f>
        <v>#N/A</v>
      </c>
      <c r="D40" s="230" t="e">
        <f>VLOOKUP($F40,УЧАСТНИКИ!$A$1:$K$705,5,FALSE)</f>
        <v>#N/A</v>
      </c>
      <c r="E40" s="230" t="e">
        <f>VLOOKUP($F40,УЧАСТНИКИ!$A$1:$K$705,11,FALSE)</f>
        <v>#N/A</v>
      </c>
      <c r="F40" s="192"/>
      <c r="G40" s="47"/>
      <c r="H40" s="47"/>
      <c r="I40" s="47"/>
      <c r="J40" s="108"/>
    </row>
    <row r="41" spans="1:10" ht="21" hidden="1" customHeight="1" x14ac:dyDescent="0.2">
      <c r="A41" s="47" t="s">
        <v>20</v>
      </c>
      <c r="B41" s="293" t="e">
        <f>VLOOKUP($F41,УЧАСТНИКИ!$A$1:$K$705,3,FALSE)</f>
        <v>#N/A</v>
      </c>
      <c r="C41" s="108" t="e">
        <f>VLOOKUP($F41,УЧАСТНИКИ!$A$1:$K$705,4,FALSE)</f>
        <v>#N/A</v>
      </c>
      <c r="D41" s="230" t="e">
        <f>VLOOKUP($F41,УЧАСТНИКИ!$A$1:$K$705,5,FALSE)</f>
        <v>#N/A</v>
      </c>
      <c r="E41" s="230" t="e">
        <f>VLOOKUP($F41,УЧАСТНИКИ!$A$1:$K$705,11,FALSE)</f>
        <v>#N/A</v>
      </c>
      <c r="F41" s="192"/>
      <c r="G41" s="47"/>
      <c r="H41" s="47"/>
      <c r="I41" s="47"/>
      <c r="J41" s="108"/>
    </row>
    <row r="42" spans="1:10" ht="21" hidden="1" customHeight="1" x14ac:dyDescent="0.2">
      <c r="A42" s="47" t="s">
        <v>21</v>
      </c>
      <c r="B42" s="293" t="e">
        <f>VLOOKUP($F42,УЧАСТНИКИ!$A$1:$K$705,3,FALSE)</f>
        <v>#N/A</v>
      </c>
      <c r="C42" s="108" t="e">
        <f>VLOOKUP($F42,УЧАСТНИКИ!$A$1:$K$705,4,FALSE)</f>
        <v>#N/A</v>
      </c>
      <c r="D42" s="230" t="e">
        <f>VLOOKUP($F42,УЧАСТНИКИ!$A$1:$K$705,5,FALSE)</f>
        <v>#N/A</v>
      </c>
      <c r="E42" s="230" t="e">
        <f>VLOOKUP($F42,УЧАСТНИКИ!$A$1:$K$705,11,FALSE)</f>
        <v>#N/A</v>
      </c>
      <c r="F42" s="192"/>
      <c r="G42" s="47"/>
      <c r="H42" s="47"/>
      <c r="I42" s="47"/>
      <c r="J42" s="108"/>
    </row>
    <row r="43" spans="1:10" ht="21" hidden="1" customHeight="1" x14ac:dyDescent="0.2">
      <c r="A43" s="47" t="s">
        <v>22</v>
      </c>
      <c r="B43" s="293" t="e">
        <f>VLOOKUP($F43,УЧАСТНИКИ!$A$1:$K$705,3,FALSE)</f>
        <v>#N/A</v>
      </c>
      <c r="C43" s="108" t="e">
        <f>VLOOKUP($F43,УЧАСТНИКИ!$A$1:$K$705,4,FALSE)</f>
        <v>#N/A</v>
      </c>
      <c r="D43" s="230" t="e">
        <f>VLOOKUP($F43,УЧАСТНИКИ!$A$1:$K$705,5,FALSE)</f>
        <v>#N/A</v>
      </c>
      <c r="E43" s="230" t="e">
        <f>VLOOKUP($F43,УЧАСТНИКИ!$A$1:$K$705,11,FALSE)</f>
        <v>#N/A</v>
      </c>
      <c r="F43" s="192"/>
      <c r="G43" s="47"/>
      <c r="H43" s="47"/>
      <c r="I43" s="47"/>
      <c r="J43" s="108"/>
    </row>
    <row r="44" spans="1:10" ht="21" hidden="1" customHeight="1" x14ac:dyDescent="0.2">
      <c r="A44" s="47" t="s">
        <v>23</v>
      </c>
      <c r="B44" s="293" t="e">
        <f>VLOOKUP($F44,УЧАСТНИКИ!$A$1:$K$705,3,FALSE)</f>
        <v>#N/A</v>
      </c>
      <c r="C44" s="108" t="e">
        <f>VLOOKUP($F44,УЧАСТНИКИ!$A$1:$K$705,4,FALSE)</f>
        <v>#N/A</v>
      </c>
      <c r="D44" s="230" t="e">
        <f>VLOOKUP($F44,УЧАСТНИКИ!$A$1:$K$705,5,FALSE)</f>
        <v>#N/A</v>
      </c>
      <c r="E44" s="230" t="e">
        <f>VLOOKUP($F44,УЧАСТНИКИ!$A$1:$K$705,11,FALSE)</f>
        <v>#N/A</v>
      </c>
      <c r="F44" s="192"/>
      <c r="G44" s="47"/>
      <c r="H44" s="47"/>
      <c r="I44" s="47"/>
      <c r="J44" s="108" t="e">
        <f>VLOOKUP($F44,УЧАСТНИКИ!#REF!,9,FALSE)</f>
        <v>#REF!</v>
      </c>
    </row>
    <row r="45" spans="1:10" ht="21" hidden="1" customHeight="1" x14ac:dyDescent="0.2">
      <c r="A45" s="47" t="s">
        <v>46</v>
      </c>
      <c r="B45" s="293" t="e">
        <f>VLOOKUP($F45,УЧАСТНИКИ!$A$1:$K$705,3,FALSE)</f>
        <v>#N/A</v>
      </c>
      <c r="C45" s="108" t="e">
        <f>VLOOKUP($F45,УЧАСТНИКИ!$A$1:$K$705,4,FALSE)</f>
        <v>#N/A</v>
      </c>
      <c r="D45" s="230" t="e">
        <f>VLOOKUP($F45,УЧАСТНИКИ!$A$1:$K$705,5,FALSE)</f>
        <v>#N/A</v>
      </c>
      <c r="E45" s="230" t="e">
        <f>VLOOKUP($F45,УЧАСТНИКИ!$A$1:$K$705,11,FALSE)</f>
        <v>#N/A</v>
      </c>
      <c r="F45" s="192"/>
      <c r="G45" s="47"/>
      <c r="H45" s="47"/>
      <c r="I45" s="47"/>
      <c r="J45" s="108" t="e">
        <f>VLOOKUP($F45,УЧАСТНИКИ!#REF!,9,FALSE)</f>
        <v>#REF!</v>
      </c>
    </row>
    <row r="46" spans="1:10" ht="21" hidden="1" customHeight="1" x14ac:dyDescent="0.2">
      <c r="A46" s="47" t="s">
        <v>50</v>
      </c>
      <c r="B46" s="293" t="e">
        <f>VLOOKUP($F46,УЧАСТНИКИ!$A$1:$K$705,3,FALSE)</f>
        <v>#N/A</v>
      </c>
      <c r="C46" s="108" t="e">
        <f>VLOOKUP($F46,УЧАСТНИКИ!$A$1:$K$705,4,FALSE)</f>
        <v>#N/A</v>
      </c>
      <c r="D46" s="230" t="e">
        <f>VLOOKUP($F46,УЧАСТНИКИ!$A$1:$K$705,5,FALSE)</f>
        <v>#N/A</v>
      </c>
      <c r="E46" s="230" t="e">
        <f>VLOOKUP($F46,УЧАСТНИКИ!$A$1:$K$705,11,FALSE)</f>
        <v>#N/A</v>
      </c>
      <c r="F46" s="192"/>
      <c r="G46" s="47"/>
      <c r="H46" s="47"/>
      <c r="I46" s="47"/>
      <c r="J46" s="108" t="e">
        <f>VLOOKUP($F46,УЧАСТНИКИ!#REF!,9,FALSE)</f>
        <v>#REF!</v>
      </c>
    </row>
    <row r="47" spans="1:10" ht="21" hidden="1" customHeight="1" x14ac:dyDescent="0.2">
      <c r="A47" s="47" t="s">
        <v>49</v>
      </c>
      <c r="B47" s="293" t="e">
        <f>VLOOKUP($F47,УЧАСТНИКИ!$A$1:$K$705,3,FALSE)</f>
        <v>#N/A</v>
      </c>
      <c r="C47" s="108" t="e">
        <f>VLOOKUP($F47,УЧАСТНИКИ!$A$1:$K$705,4,FALSE)</f>
        <v>#N/A</v>
      </c>
      <c r="D47" s="230" t="e">
        <f>VLOOKUP($F47,УЧАСТНИКИ!$A$1:$K$705,5,FALSE)</f>
        <v>#N/A</v>
      </c>
      <c r="E47" s="230" t="e">
        <f>VLOOKUP($F47,УЧАСТНИКИ!$A$1:$K$705,11,FALSE)</f>
        <v>#N/A</v>
      </c>
      <c r="F47" s="192"/>
      <c r="G47" s="47"/>
      <c r="H47" s="47"/>
      <c r="I47" s="47"/>
      <c r="J47" s="108" t="e">
        <f>VLOOKUP($F47,УЧАСТНИКИ!#REF!,9,FALSE)</f>
        <v>#REF!</v>
      </c>
    </row>
    <row r="48" spans="1:10" ht="21" hidden="1" customHeight="1" x14ac:dyDescent="0.2">
      <c r="A48" s="47" t="s">
        <v>48</v>
      </c>
      <c r="B48" s="293" t="e">
        <f>VLOOKUP($F48,УЧАСТНИКИ!$A$1:$K$705,3,FALSE)</f>
        <v>#N/A</v>
      </c>
      <c r="C48" s="108" t="e">
        <f>VLOOKUP($F48,УЧАСТНИКИ!$A$1:$K$705,4,FALSE)</f>
        <v>#N/A</v>
      </c>
      <c r="D48" s="230" t="e">
        <f>VLOOKUP($F48,УЧАСТНИКИ!$A$1:$K$705,5,FALSE)</f>
        <v>#N/A</v>
      </c>
      <c r="E48" s="230" t="e">
        <f>VLOOKUP($F48,УЧАСТНИКИ!$A$1:$K$705,11,FALSE)</f>
        <v>#N/A</v>
      </c>
      <c r="F48" s="192"/>
      <c r="G48" s="47"/>
      <c r="H48" s="47"/>
      <c r="I48" s="47"/>
      <c r="J48" s="108"/>
    </row>
    <row r="49" spans="1:11" ht="21" hidden="1" customHeight="1" x14ac:dyDescent="0.2">
      <c r="A49" s="47" t="s">
        <v>47</v>
      </c>
      <c r="B49" s="293"/>
      <c r="C49" s="108"/>
      <c r="D49" s="230"/>
      <c r="E49" s="230"/>
      <c r="F49" s="192" t="s">
        <v>63</v>
      </c>
      <c r="G49" s="47"/>
      <c r="H49" s="47"/>
      <c r="I49" s="47"/>
      <c r="J49" s="108"/>
    </row>
    <row r="50" spans="1:11" ht="21" hidden="1" customHeight="1" x14ac:dyDescent="0.2">
      <c r="A50" s="47" t="s">
        <v>110</v>
      </c>
      <c r="B50" s="293"/>
      <c r="C50" s="108"/>
      <c r="D50" s="230"/>
      <c r="E50" s="230"/>
      <c r="F50" s="192"/>
      <c r="G50" s="47"/>
      <c r="H50" s="47"/>
      <c r="I50" s="47"/>
      <c r="J50" s="108"/>
    </row>
    <row r="51" spans="1:11" ht="21" hidden="1" customHeight="1" x14ac:dyDescent="0.2">
      <c r="A51" s="79"/>
      <c r="B51" s="438" t="str">
        <f>Name_9</f>
        <v>МУЖЧИНЫ 2001г.р. и старше</v>
      </c>
      <c r="C51" s="438"/>
      <c r="D51" s="81"/>
      <c r="E51" s="79"/>
      <c r="F51" s="79"/>
      <c r="G51" s="79"/>
      <c r="H51" s="228"/>
      <c r="I51" s="228"/>
      <c r="J51" s="228"/>
    </row>
    <row r="52" spans="1:11" ht="15.75" x14ac:dyDescent="0.25">
      <c r="A52" s="348" t="s">
        <v>40</v>
      </c>
      <c r="B52" s="1"/>
      <c r="D52" s="84"/>
      <c r="E52" s="348" t="s">
        <v>35</v>
      </c>
      <c r="F52" s="348"/>
      <c r="K52" s="8"/>
    </row>
    <row r="53" spans="1:11" ht="15.75" customHeight="1" x14ac:dyDescent="0.25">
      <c r="A53" s="348" t="s">
        <v>33</v>
      </c>
      <c r="E53" s="433" t="s">
        <v>34</v>
      </c>
      <c r="F53" s="433"/>
      <c r="K53" s="8"/>
    </row>
  </sheetData>
  <mergeCells count="9">
    <mergeCell ref="B51:C51"/>
    <mergeCell ref="B36:C36"/>
    <mergeCell ref="E53:F53"/>
    <mergeCell ref="A1:J1"/>
    <mergeCell ref="A2:J2"/>
    <mergeCell ref="A3:H3"/>
    <mergeCell ref="A4:B4"/>
    <mergeCell ref="A5:B5"/>
    <mergeCell ref="B8:C8"/>
  </mergeCells>
  <printOptions horizontalCentered="1"/>
  <pageMargins left="0.35433070866141736" right="0.35433070866141736" top="0.47244094488188981" bottom="0.27559055118110237" header="0.27559055118110237" footer="0.19685039370078741"/>
  <pageSetup paperSize="9" scale="79" orientation="portrait" verticalDpi="300" r:id="rId1"/>
  <headerFooter alignWithMargins="0"/>
  <rowBreaks count="1" manualBreakCount="1">
    <brk id="3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L130"/>
  <sheetViews>
    <sheetView view="pageBreakPreview" zoomScaleNormal="100" zoomScaleSheetLayoutView="100" workbookViewId="0">
      <selection activeCell="D6" sqref="D6"/>
    </sheetView>
  </sheetViews>
  <sheetFormatPr defaultRowHeight="12.75" x14ac:dyDescent="0.2"/>
  <cols>
    <col min="1" max="1" width="4" style="6" customWidth="1"/>
    <col min="2" max="2" width="24.7109375" style="6" bestFit="1" customWidth="1"/>
    <col min="3" max="3" width="13.5703125" style="6" customWidth="1"/>
    <col min="4" max="4" width="17.85546875" style="85" bestFit="1" customWidth="1"/>
    <col min="5" max="5" width="20.42578125" style="6" bestFit="1" customWidth="1"/>
    <col min="6" max="6" width="8.140625" style="6" customWidth="1"/>
    <col min="7" max="7" width="7.85546875" style="6" customWidth="1"/>
    <col min="8" max="8" width="13.85546875" style="162" customWidth="1"/>
    <col min="9" max="9" width="10.42578125" style="6" hidden="1" customWidth="1"/>
    <col min="10" max="10" width="6.28515625" style="6" customWidth="1"/>
    <col min="11" max="16384" width="9.140625" style="6"/>
  </cols>
  <sheetData>
    <row r="1" spans="1:12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244"/>
    </row>
    <row r="2" spans="1:12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244"/>
    </row>
    <row r="3" spans="1:12" ht="27.7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197"/>
      <c r="J3" s="197"/>
      <c r="K3" s="244"/>
    </row>
    <row r="4" spans="1:12" x14ac:dyDescent="0.2">
      <c r="A4" s="437"/>
      <c r="B4" s="437"/>
      <c r="C4" s="4"/>
      <c r="D4" s="154"/>
      <c r="E4" s="155"/>
      <c r="I4" s="7"/>
      <c r="J4" s="4"/>
    </row>
    <row r="5" spans="1:12" ht="18" x14ac:dyDescent="0.25">
      <c r="A5" s="437" t="s">
        <v>183</v>
      </c>
      <c r="B5" s="437"/>
      <c r="C5" s="4"/>
      <c r="D5" s="493" t="s">
        <v>572</v>
      </c>
      <c r="E5" s="155"/>
      <c r="H5" s="226" t="str">
        <f>d_1</f>
        <v>06 ИЮЛЯ 2017г.</v>
      </c>
    </row>
    <row r="6" spans="1:12" ht="14.25" customHeight="1" x14ac:dyDescent="0.25">
      <c r="A6" s="22"/>
      <c r="C6" s="4"/>
      <c r="E6" s="156"/>
      <c r="G6" s="10"/>
      <c r="H6" s="227" t="str">
        <f>d_5</f>
        <v>г. Казань, Футбольно-легкоатлетический манеж</v>
      </c>
    </row>
    <row r="7" spans="1:12" ht="18" x14ac:dyDescent="0.2">
      <c r="A7" s="27" t="s">
        <v>38</v>
      </c>
      <c r="B7" s="27" t="s">
        <v>39</v>
      </c>
      <c r="C7" s="27" t="s">
        <v>37</v>
      </c>
      <c r="D7" s="157" t="s">
        <v>104</v>
      </c>
      <c r="E7" s="157" t="s">
        <v>105</v>
      </c>
      <c r="F7" s="27" t="s">
        <v>16</v>
      </c>
      <c r="G7" s="27" t="s">
        <v>59</v>
      </c>
      <c r="H7" s="163" t="s">
        <v>10</v>
      </c>
      <c r="I7" s="27" t="s">
        <v>28</v>
      </c>
      <c r="J7" s="27" t="s">
        <v>41</v>
      </c>
    </row>
    <row r="8" spans="1:12" ht="21" customHeight="1" x14ac:dyDescent="0.2">
      <c r="A8" s="79"/>
      <c r="B8" s="438" t="str">
        <f>Name_8</f>
        <v>МУЖЧИНЫ 2001г.р. и старше</v>
      </c>
      <c r="C8" s="438"/>
      <c r="D8" s="81"/>
      <c r="E8" s="79"/>
      <c r="F8" s="79"/>
      <c r="G8" s="79"/>
      <c r="H8" s="228"/>
      <c r="I8" s="49"/>
      <c r="J8" s="49"/>
    </row>
    <row r="9" spans="1:12" ht="21" customHeight="1" x14ac:dyDescent="0.25">
      <c r="A9" s="49"/>
      <c r="B9" s="80" t="s">
        <v>24</v>
      </c>
      <c r="C9" s="49"/>
      <c r="D9" s="82"/>
      <c r="E9" s="49"/>
      <c r="F9" s="49"/>
      <c r="G9" s="49"/>
      <c r="H9" s="164"/>
      <c r="I9" s="47"/>
      <c r="J9" s="164"/>
    </row>
    <row r="10" spans="1:12" ht="21" customHeight="1" x14ac:dyDescent="0.2">
      <c r="A10" s="47" t="s">
        <v>17</v>
      </c>
      <c r="B10" s="293"/>
      <c r="C10" s="108"/>
      <c r="D10" s="230"/>
      <c r="E10" s="230"/>
      <c r="F10" s="192"/>
      <c r="G10" s="199"/>
      <c r="H10" s="229"/>
      <c r="I10" s="47"/>
      <c r="J10" s="108"/>
      <c r="L10" s="2"/>
    </row>
    <row r="11" spans="1:12" ht="21" customHeight="1" x14ac:dyDescent="0.2">
      <c r="A11" s="47" t="s">
        <v>18</v>
      </c>
      <c r="B11" s="293" t="str">
        <f>VLOOKUP($F11,УЧАСТНИКИ!$A$1:$K$705,3,FALSE)</f>
        <v>ЗИГАНШИН ДАМИР</v>
      </c>
      <c r="C11" s="108">
        <f>VLOOKUP($F11,УЧАСТНИКИ!$A$1:$K$705,4,FALSE)</f>
        <v>1998</v>
      </c>
      <c r="D11" s="230" t="str">
        <f>VLOOKUP($F11,УЧАСТНИКИ!$A$1:$K$705,5,FALSE)</f>
        <v>КАЗАНЬ</v>
      </c>
      <c r="E11" s="230" t="str">
        <f>VLOOKUP($F11,УЧАСТНИКИ!$A$1:$K$705,11,FALSE)</f>
        <v>КДЮСШ АВИАТОР</v>
      </c>
      <c r="F11" s="192">
        <v>3841</v>
      </c>
      <c r="G11" s="199"/>
      <c r="H11" s="229"/>
      <c r="I11" s="47"/>
      <c r="J11" s="108" t="str">
        <f>VLOOKUP($F11,УЧАСТНИКИ!$A$2:$K$231,9,FALSE)</f>
        <v>Л</v>
      </c>
    </row>
    <row r="12" spans="1:12" ht="21" customHeight="1" x14ac:dyDescent="0.2">
      <c r="A12" s="47" t="s">
        <v>19</v>
      </c>
      <c r="B12" s="293" t="str">
        <f>VLOOKUP($F12,УЧАСТНИКИ!$A$2:$K$705,3,FALSE)</f>
        <v>ГАЙНЕТДИНОВ НИЯЗ</v>
      </c>
      <c r="C12" s="108">
        <f>VLOOKUP($F12,УЧАСТНИКИ!$A$2:$K$705,4,FALSE)</f>
        <v>2000</v>
      </c>
      <c r="D12" s="230" t="str">
        <f>VLOOKUP($F12,УЧАСТНИКИ!$A$2:$K$705,5,FALSE)</f>
        <v>КАЗАНЬ</v>
      </c>
      <c r="E12" s="230" t="str">
        <f>VLOOKUP($F12,УЧАСТНИКИ!$A$2:$K$705,11,FALSE)</f>
        <v>КДЮСШ АВИАТОР</v>
      </c>
      <c r="F12" s="192">
        <v>3855</v>
      </c>
      <c r="G12" s="199"/>
      <c r="H12" s="229"/>
      <c r="I12" s="47"/>
      <c r="J12" s="108" t="str">
        <f>VLOOKUP($F12,УЧАСТНИКИ!$A$2:$K$231,9,FALSE)</f>
        <v>Л</v>
      </c>
    </row>
    <row r="13" spans="1:12" ht="21" customHeight="1" x14ac:dyDescent="0.2">
      <c r="A13" s="47" t="s">
        <v>20</v>
      </c>
      <c r="B13" s="293" t="str">
        <f>VLOOKUP($F13,УЧАСТНИКИ!$A$2:$K$705,3,FALSE)</f>
        <v>ВАЗИЕВ РЕГИЛЬ</v>
      </c>
      <c r="C13" s="108">
        <f>VLOOKUP($F13,УЧАСТНИКИ!$A$2:$K$705,4,FALSE)</f>
        <v>1991</v>
      </c>
      <c r="D13" s="230" t="str">
        <f>VLOOKUP($F13,УЧАСТНИКИ!$A$2:$K$705,5,FALSE)</f>
        <v>КАЗАНЬ</v>
      </c>
      <c r="E13" s="230" t="str">
        <f>VLOOKUP($F13,УЧАСТНИКИ!$A$2:$K$705,11,FALSE)</f>
        <v>СДЮСШОР ЛА</v>
      </c>
      <c r="F13" s="192">
        <v>62</v>
      </c>
      <c r="G13" s="199"/>
      <c r="H13" s="229"/>
      <c r="I13" s="47"/>
      <c r="J13" s="108">
        <f>VLOOKUP($F13,УЧАСТНИКИ!$A$2:$K$231,9,FALSE)</f>
        <v>3</v>
      </c>
    </row>
    <row r="14" spans="1:12" ht="21" customHeight="1" x14ac:dyDescent="0.2">
      <c r="A14" s="47" t="s">
        <v>21</v>
      </c>
      <c r="B14" s="293" t="str">
        <f>VLOOKUP($F14,УЧАСТНИКИ!$A$2:$K$705,3,FALSE)</f>
        <v>КУЗЬМИЧЕВ ДАНИЭЛЬ</v>
      </c>
      <c r="C14" s="108">
        <f>VLOOKUP($F14,УЧАСТНИКИ!$A$2:$K$705,4,FALSE)</f>
        <v>2000</v>
      </c>
      <c r="D14" s="230" t="str">
        <f>VLOOKUP($F14,УЧАСТНИКИ!$A$2:$K$705,5,FALSE)</f>
        <v>КАЗАНЬ</v>
      </c>
      <c r="E14" s="230" t="str">
        <f>VLOOKUP($F14,УЧАСТНИКИ!$A$2:$K$705,11,FALSE)</f>
        <v>СТРЕЛА</v>
      </c>
      <c r="F14" s="192">
        <v>3798</v>
      </c>
      <c r="G14" s="199"/>
      <c r="H14" s="229"/>
      <c r="I14" s="47"/>
      <c r="J14" s="108" t="str">
        <f>VLOOKUP($F14,УЧАСТНИКИ!$A$2:$K$231,9,FALSE)</f>
        <v>Л</v>
      </c>
    </row>
    <row r="15" spans="1:12" ht="20.25" customHeight="1" x14ac:dyDescent="0.2">
      <c r="A15" s="47" t="s">
        <v>22</v>
      </c>
      <c r="B15" s="293"/>
      <c r="C15" s="108"/>
      <c r="D15" s="230"/>
      <c r="E15" s="230"/>
      <c r="F15" s="192"/>
      <c r="G15" s="199"/>
      <c r="H15" s="229"/>
      <c r="I15" s="47"/>
      <c r="J15" s="108"/>
    </row>
    <row r="16" spans="1:12" ht="21" customHeight="1" x14ac:dyDescent="0.25">
      <c r="A16" s="49"/>
      <c r="B16" s="80" t="s">
        <v>25</v>
      </c>
      <c r="C16" s="49"/>
      <c r="D16" s="231"/>
      <c r="E16" s="232"/>
      <c r="F16" s="193"/>
      <c r="G16" s="193"/>
      <c r="H16" s="164"/>
      <c r="I16" s="47"/>
      <c r="J16" s="164"/>
    </row>
    <row r="17" spans="1:12" ht="21" customHeight="1" x14ac:dyDescent="0.2">
      <c r="A17" s="47" t="s">
        <v>17</v>
      </c>
      <c r="B17" s="293"/>
      <c r="C17" s="108"/>
      <c r="D17" s="230"/>
      <c r="E17" s="230"/>
      <c r="F17" s="192"/>
      <c r="G17" s="199"/>
      <c r="H17" s="229"/>
      <c r="I17" s="47"/>
      <c r="J17" s="108"/>
      <c r="L17" s="2"/>
    </row>
    <row r="18" spans="1:12" ht="21" customHeight="1" x14ac:dyDescent="0.2">
      <c r="A18" s="47" t="s">
        <v>18</v>
      </c>
      <c r="B18" s="293" t="str">
        <f>VLOOKUP($F18,УЧАСТНИКИ!$A$1:$K$705,3,FALSE)</f>
        <v>КОНСТАНТИНОВ ОЛЕГ</v>
      </c>
      <c r="C18" s="108">
        <f>VLOOKUP($F18,УЧАСТНИКИ!$A$1:$K$705,4,FALSE)</f>
        <v>2000</v>
      </c>
      <c r="D18" s="230" t="str">
        <f>VLOOKUP($F18,УЧАСТНИКИ!$A$1:$K$705,5,FALSE)</f>
        <v>КАЗАНЬ</v>
      </c>
      <c r="E18" s="230" t="str">
        <f>VLOOKUP($F18,УЧАСТНИКИ!$A$1:$K$705,11,FALSE)</f>
        <v>СДЮСШОР ЛА</v>
      </c>
      <c r="F18" s="192">
        <v>3734</v>
      </c>
      <c r="G18" s="199"/>
      <c r="H18" s="229"/>
      <c r="I18" s="47"/>
      <c r="J18" s="108" t="str">
        <f>VLOOKUP($F18,УЧАСТНИКИ!$A$2:$K$231,9,FALSE)</f>
        <v>Л</v>
      </c>
    </row>
    <row r="19" spans="1:12" ht="21" customHeight="1" x14ac:dyDescent="0.2">
      <c r="A19" s="47" t="s">
        <v>19</v>
      </c>
      <c r="B19" s="293" t="str">
        <f>VLOOKUP($F19,УЧАСТНИКИ!$A$2:$K$705,3,FALSE)</f>
        <v>ХУЗИАХМЕТОВ АРТУР</v>
      </c>
      <c r="C19" s="108">
        <f>VLOOKUP($F19,УЧАСТНИКИ!$A$2:$K$705,4,FALSE)</f>
        <v>1997</v>
      </c>
      <c r="D19" s="230" t="str">
        <f>VLOOKUP($F19,УЧАСТНИКИ!$A$2:$K$705,5,FALSE)</f>
        <v>КАЗАНЬ</v>
      </c>
      <c r="E19" s="230" t="str">
        <f>VLOOKUP($F19,УЧАСТНИКИ!$A$2:$K$705,11,FALSE)</f>
        <v>КДЮСШ АВИАТОР</v>
      </c>
      <c r="F19" s="192">
        <v>3856</v>
      </c>
      <c r="G19" s="199"/>
      <c r="H19" s="229"/>
      <c r="I19" s="47"/>
      <c r="J19" s="108" t="str">
        <f>VLOOKUP($F19,УЧАСТНИКИ!$A$2:$K$231,9,FALSE)</f>
        <v>Л</v>
      </c>
    </row>
    <row r="20" spans="1:12" ht="21" customHeight="1" x14ac:dyDescent="0.2">
      <c r="A20" s="47" t="s">
        <v>20</v>
      </c>
      <c r="B20" s="293" t="str">
        <f>VLOOKUP($F20,УЧАСТНИКИ!$A$2:$K$705,3,FALSE)</f>
        <v>ОСИПОВ ИВАН</v>
      </c>
      <c r="C20" s="108">
        <f>VLOOKUP($F20,УЧАСТНИКИ!$A$2:$K$705,4,FALSE)</f>
        <v>1994</v>
      </c>
      <c r="D20" s="230" t="str">
        <f>VLOOKUP($F20,УЧАСТНИКИ!$A$2:$K$705,5,FALSE)</f>
        <v>КАЗАНЬ</v>
      </c>
      <c r="E20" s="230" t="str">
        <f>VLOOKUP($F20,УЧАСТНИКИ!$A$2:$K$705,11,FALSE)</f>
        <v>ДЮСШ ОЛИМП</v>
      </c>
      <c r="F20" s="192">
        <v>3866</v>
      </c>
      <c r="G20" s="199"/>
      <c r="H20" s="229"/>
      <c r="I20" s="47"/>
      <c r="J20" s="108" t="str">
        <f>VLOOKUP($F20,УЧАСТНИКИ!$A$2:$K$231,9,FALSE)</f>
        <v>Л</v>
      </c>
    </row>
    <row r="21" spans="1:12" ht="21" customHeight="1" x14ac:dyDescent="0.2">
      <c r="A21" s="47" t="s">
        <v>21</v>
      </c>
      <c r="B21" s="293" t="str">
        <f>VLOOKUP($F21,УЧАСТНИКИ!$A$2:$K$705,3,FALSE)</f>
        <v>НИКОЛАВИН ДАНИИЛ</v>
      </c>
      <c r="C21" s="108">
        <f>VLOOKUP($F21,УЧАСТНИКИ!$A$2:$K$705,4,FALSE)</f>
        <v>2000</v>
      </c>
      <c r="D21" s="230" t="str">
        <f>VLOOKUP($F21,УЧАСТНИКИ!$A$2:$K$705,5,FALSE)</f>
        <v>КАЗАНЬ</v>
      </c>
      <c r="E21" s="230" t="str">
        <f>VLOOKUP($F21,УЧАСТНИКИ!$A$2:$K$705,11,FALSE)</f>
        <v>СТРЕЛА</v>
      </c>
      <c r="F21" s="192">
        <v>3799</v>
      </c>
      <c r="G21" s="199"/>
      <c r="H21" s="229"/>
      <c r="I21" s="47"/>
      <c r="J21" s="108" t="str">
        <f>VLOOKUP($F21,УЧАСТНИКИ!$A$2:$K$231,9,FALSE)</f>
        <v>Л</v>
      </c>
    </row>
    <row r="22" spans="1:12" ht="20.25" customHeight="1" x14ac:dyDescent="0.2">
      <c r="A22" s="47" t="s">
        <v>22</v>
      </c>
      <c r="B22" s="293" t="str">
        <f>VLOOKUP($F22,УЧАСТНИКИ!$A$2:$K$705,3,FALSE)</f>
        <v>СЕИДОВ ЭЛЬЧИН</v>
      </c>
      <c r="C22" s="108">
        <f>VLOOKUP($F22,УЧАСТНИКИ!$A$2:$K$705,4,FALSE)</f>
        <v>1992</v>
      </c>
      <c r="D22" s="230" t="str">
        <f>VLOOKUP($F22,УЧАСТНИКИ!$A$2:$K$705,5,FALSE)</f>
        <v>КАЗАНЬ</v>
      </c>
      <c r="E22" s="230" t="str">
        <f>VLOOKUP($F22,УЧАСТНИКИ!$A$2:$K$705,11,FALSE)</f>
        <v>КГЭУ</v>
      </c>
      <c r="F22" s="192">
        <v>3570</v>
      </c>
      <c r="G22" s="199"/>
      <c r="H22" s="229"/>
      <c r="I22" s="47"/>
      <c r="J22" s="108" t="str">
        <f>VLOOKUP($F22,УЧАСТНИКИ!$A$2:$K$231,9,FALSE)</f>
        <v>Л</v>
      </c>
    </row>
    <row r="23" spans="1:12" ht="21" customHeight="1" x14ac:dyDescent="0.25">
      <c r="A23" s="49"/>
      <c r="B23" s="80" t="s">
        <v>26</v>
      </c>
      <c r="C23" s="49"/>
      <c r="D23" s="231"/>
      <c r="E23" s="232"/>
      <c r="F23" s="193"/>
      <c r="G23" s="193"/>
      <c r="H23" s="164"/>
      <c r="I23" s="47"/>
      <c r="J23" s="164"/>
    </row>
    <row r="24" spans="1:12" ht="21" customHeight="1" x14ac:dyDescent="0.2">
      <c r="A24" s="47" t="s">
        <v>17</v>
      </c>
      <c r="B24" s="293"/>
      <c r="C24" s="108"/>
      <c r="D24" s="230"/>
      <c r="E24" s="230"/>
      <c r="F24" s="192"/>
      <c r="G24" s="199"/>
      <c r="H24" s="229"/>
      <c r="I24" s="47"/>
      <c r="J24" s="108"/>
      <c r="L24" s="2"/>
    </row>
    <row r="25" spans="1:12" ht="21" customHeight="1" x14ac:dyDescent="0.2">
      <c r="A25" s="47" t="s">
        <v>18</v>
      </c>
      <c r="B25" s="293" t="str">
        <f>VLOOKUP($F25,УЧАСТНИКИ!$A$1:$K$705,3,FALSE)</f>
        <v>ЕГОРОВ МАКСИМ</v>
      </c>
      <c r="C25" s="108" t="str">
        <f>VLOOKUP($F25,УЧАСТНИКИ!$A$1:$K$705,4,FALSE)</f>
        <v>2003/ВК</v>
      </c>
      <c r="D25" s="230" t="str">
        <f>VLOOKUP($F25,УЧАСТНИКИ!$A$1:$K$705,5,FALSE)</f>
        <v>КАЗАНЬ</v>
      </c>
      <c r="E25" s="230" t="str">
        <f>VLOOKUP($F25,УЧАСТНИКИ!$A$1:$K$705,11,FALSE)</f>
        <v>КДЮСШ АВИАТОР</v>
      </c>
      <c r="F25" s="192">
        <v>3774</v>
      </c>
      <c r="G25" s="199"/>
      <c r="H25" s="229"/>
      <c r="I25" s="47"/>
      <c r="J25" s="108" t="str">
        <f>VLOOKUP($F25,УЧАСТНИКИ!$A$2:$K$231,9,FALSE)</f>
        <v>ВК</v>
      </c>
    </row>
    <row r="26" spans="1:12" ht="21" customHeight="1" x14ac:dyDescent="0.2">
      <c r="A26" s="47" t="s">
        <v>19</v>
      </c>
      <c r="B26" s="293" t="str">
        <f>VLOOKUP($F26,УЧАСТНИКИ!$A$2:$K$705,3,FALSE)</f>
        <v>БАБАЕВ ШАКИР</v>
      </c>
      <c r="C26" s="108">
        <f>VLOOKUP($F26,УЧАСТНИКИ!$A$2:$K$705,4,FALSE)</f>
        <v>1998</v>
      </c>
      <c r="D26" s="230" t="str">
        <f>VLOOKUP($F26,УЧАСТНИКИ!$A$2:$K$705,5,FALSE)</f>
        <v>КАЗАНЬ</v>
      </c>
      <c r="E26" s="230" t="str">
        <f>VLOOKUP($F26,УЧАСТНИКИ!$A$2:$K$705,11,FALSE)</f>
        <v>ПГАФКСиТ</v>
      </c>
      <c r="F26" s="192">
        <v>3574</v>
      </c>
      <c r="G26" s="199"/>
      <c r="H26" s="229"/>
      <c r="I26" s="47"/>
      <c r="J26" s="108" t="str">
        <f>VLOOKUP($F26,УЧАСТНИКИ!$A$2:$K$231,9,FALSE)</f>
        <v>Л</v>
      </c>
    </row>
    <row r="27" spans="1:12" ht="21" customHeight="1" x14ac:dyDescent="0.2">
      <c r="A27" s="47" t="s">
        <v>20</v>
      </c>
      <c r="B27" s="293" t="str">
        <f>VLOOKUP($F27,УЧАСТНИКИ!$A$2:$K$705,3,FALSE)</f>
        <v>ИСХАКОВ АСКАР</v>
      </c>
      <c r="C27" s="108">
        <f>VLOOKUP($F27,УЧАСТНИКИ!$A$2:$K$705,4,FALSE)</f>
        <v>1998</v>
      </c>
      <c r="D27" s="230" t="str">
        <f>VLOOKUP($F27,УЧАСТНИКИ!$A$2:$K$705,5,FALSE)</f>
        <v>КАЗАНЬ</v>
      </c>
      <c r="E27" s="230" t="str">
        <f>VLOOKUP($F27,УЧАСТНИКИ!$A$2:$K$705,11,FALSE)</f>
        <v>КДЮСШ АВИАТОР</v>
      </c>
      <c r="F27" s="192">
        <v>3840</v>
      </c>
      <c r="G27" s="199"/>
      <c r="H27" s="229"/>
      <c r="I27" s="47"/>
      <c r="J27" s="108" t="str">
        <f>VLOOKUP($F27,УЧАСТНИКИ!$A$2:$K$231,9,FALSE)</f>
        <v>Л</v>
      </c>
    </row>
    <row r="28" spans="1:12" ht="21" customHeight="1" x14ac:dyDescent="0.2">
      <c r="A28" s="47" t="s">
        <v>21</v>
      </c>
      <c r="B28" s="293" t="str">
        <f>VLOOKUP($F28,УЧАСТНИКИ!$A$2:$K$705,3,FALSE)</f>
        <v>МАТЮШКИН ДАНИЛ</v>
      </c>
      <c r="C28" s="108">
        <f>VLOOKUP($F28,УЧАСТНИКИ!$A$2:$K$705,4,FALSE)</f>
        <v>1998</v>
      </c>
      <c r="D28" s="230" t="str">
        <f>VLOOKUP($F28,УЧАСТНИКИ!$A$2:$K$705,5,FALSE)</f>
        <v>КАЗАНЬ</v>
      </c>
      <c r="E28" s="230" t="str">
        <f>VLOOKUP($F28,УЧАСТНИКИ!$A$2:$K$705,11,FALSE)</f>
        <v>ПГАФКСиТ</v>
      </c>
      <c r="F28" s="192">
        <v>3573</v>
      </c>
      <c r="G28" s="199"/>
      <c r="H28" s="229"/>
      <c r="I28" s="47"/>
      <c r="J28" s="108" t="str">
        <f>VLOOKUP($F28,УЧАСТНИКИ!$A$2:$K$231,9,FALSE)</f>
        <v>Л</v>
      </c>
    </row>
    <row r="29" spans="1:12" ht="20.25" customHeight="1" x14ac:dyDescent="0.2">
      <c r="A29" s="47" t="s">
        <v>22</v>
      </c>
      <c r="B29" s="293"/>
      <c r="C29" s="108"/>
      <c r="D29" s="230"/>
      <c r="E29" s="230"/>
      <c r="F29" s="192"/>
      <c r="G29" s="199"/>
      <c r="H29" s="229"/>
      <c r="I29" s="47"/>
      <c r="J29" s="108"/>
    </row>
    <row r="30" spans="1:12" ht="21" customHeight="1" x14ac:dyDescent="0.25">
      <c r="A30" s="49"/>
      <c r="B30" s="80" t="s">
        <v>27</v>
      </c>
      <c r="C30" s="49"/>
      <c r="D30" s="231"/>
      <c r="E30" s="232"/>
      <c r="F30" s="193"/>
      <c r="G30" s="193"/>
      <c r="H30" s="164"/>
      <c r="I30" s="47"/>
      <c r="J30" s="164"/>
    </row>
    <row r="31" spans="1:12" ht="21" customHeight="1" x14ac:dyDescent="0.2">
      <c r="A31" s="47" t="s">
        <v>17</v>
      </c>
      <c r="B31" s="293"/>
      <c r="C31" s="108"/>
      <c r="D31" s="230"/>
      <c r="E31" s="230"/>
      <c r="F31" s="192"/>
      <c r="G31" s="199"/>
      <c r="H31" s="229"/>
      <c r="I31" s="47"/>
      <c r="J31" s="108"/>
      <c r="L31" s="2"/>
    </row>
    <row r="32" spans="1:12" ht="21" customHeight="1" x14ac:dyDescent="0.2">
      <c r="A32" s="47" t="s">
        <v>18</v>
      </c>
      <c r="B32" s="293" t="str">
        <f>VLOOKUP($F32,УЧАСТНИКИ!$A$1:$K$705,3,FALSE)</f>
        <v>МУРАДЫМОВ БУЛАТ</v>
      </c>
      <c r="C32" s="108">
        <f>VLOOKUP($F32,УЧАСТНИКИ!$A$1:$K$705,4,FALSE)</f>
        <v>2000</v>
      </c>
      <c r="D32" s="230" t="str">
        <f>VLOOKUP($F32,УЧАСТНИКИ!$A$1:$K$705,5,FALSE)</f>
        <v>КАЗАНЬ</v>
      </c>
      <c r="E32" s="230" t="str">
        <f>VLOOKUP($F32,УЧАСТНИКИ!$A$1:$K$705,11,FALSE)</f>
        <v>СДЮСШОР ТАСМА</v>
      </c>
      <c r="F32" s="192">
        <v>3864</v>
      </c>
      <c r="G32" s="199"/>
      <c r="H32" s="229"/>
      <c r="I32" s="47"/>
      <c r="J32" s="108" t="str">
        <f>VLOOKUP($F32,УЧАСТНИКИ!$A$2:$K$231,9,FALSE)</f>
        <v>Л</v>
      </c>
    </row>
    <row r="33" spans="1:12" ht="21" customHeight="1" x14ac:dyDescent="0.2">
      <c r="A33" s="47" t="s">
        <v>19</v>
      </c>
      <c r="B33" s="293" t="str">
        <f>VLOOKUP($F33,УЧАСТНИКИ!$A$2:$K$705,3,FALSE)</f>
        <v>ШАМГУЛЛИН АРСЕН</v>
      </c>
      <c r="C33" s="108" t="str">
        <f>VLOOKUP($F33,УЧАСТНИКИ!$A$2:$K$705,4,FALSE)</f>
        <v>1984/ВК</v>
      </c>
      <c r="D33" s="230" t="str">
        <f>VLOOKUP($F33,УЧАСТНИКИ!$A$2:$K$705,5,FALSE)</f>
        <v>СОЧИ</v>
      </c>
      <c r="E33" s="230" t="str">
        <f>VLOOKUP($F33,УЧАСТНИКИ!$A$2:$K$705,11,FALSE)</f>
        <v>-</v>
      </c>
      <c r="F33" s="192">
        <v>3773</v>
      </c>
      <c r="G33" s="199"/>
      <c r="H33" s="229"/>
      <c r="I33" s="47"/>
      <c r="J33" s="108" t="str">
        <f>VLOOKUP($F33,УЧАСТНИКИ!$A$2:$K$231,9,FALSE)</f>
        <v>ВК</v>
      </c>
    </row>
    <row r="34" spans="1:12" ht="21" customHeight="1" x14ac:dyDescent="0.2">
      <c r="A34" s="47" t="s">
        <v>20</v>
      </c>
      <c r="B34" s="293" t="str">
        <f>VLOOKUP($F34,УЧАСТНИКИ!$A$2:$K$705,3,FALSE)</f>
        <v>ФАТЫХОВ ИЛЬНАЗ</v>
      </c>
      <c r="C34" s="108">
        <f>VLOOKUP($F34,УЧАСТНИКИ!$A$2:$K$705,4,FALSE)</f>
        <v>1992</v>
      </c>
      <c r="D34" s="230" t="str">
        <f>VLOOKUP($F34,УЧАСТНИКИ!$A$2:$K$705,5,FALSE)</f>
        <v>НАБ.ЧЕЛНЫ</v>
      </c>
      <c r="E34" s="230" t="str">
        <f>VLOOKUP($F34,УЧАСТНИКИ!$A$2:$K$705,11,FALSE)</f>
        <v>ЯР ЧАЛЛЫ</v>
      </c>
      <c r="F34" s="192">
        <v>3872</v>
      </c>
      <c r="G34" s="199"/>
      <c r="H34" s="229"/>
      <c r="I34" s="47"/>
      <c r="J34" s="108" t="str">
        <f>VLOOKUP($F34,УЧАСТНИКИ!$A$2:$K$231,9,FALSE)</f>
        <v>Л</v>
      </c>
    </row>
    <row r="35" spans="1:12" ht="21" customHeight="1" x14ac:dyDescent="0.2">
      <c r="A35" s="47" t="s">
        <v>21</v>
      </c>
      <c r="B35" s="293" t="str">
        <f>VLOOKUP($F35,УЧАСТНИКИ!$A$2:$K$705,3,FALSE)</f>
        <v>АБЛЯЗОВ МАРАТ</v>
      </c>
      <c r="C35" s="108">
        <f>VLOOKUP($F35,УЧАСТНИКИ!$A$2:$K$705,4,FALSE)</f>
        <v>1990</v>
      </c>
      <c r="D35" s="230" t="str">
        <f>VLOOKUP($F35,УЧАСТНИКИ!$A$2:$K$705,5,FALSE)</f>
        <v>КАЗАНЬ</v>
      </c>
      <c r="E35" s="230" t="str">
        <f>VLOOKUP($F35,УЧАСТНИКИ!$A$2:$K$705,11,FALSE)</f>
        <v>КДЮСШ АВИАТОР</v>
      </c>
      <c r="F35" s="192">
        <v>3817</v>
      </c>
      <c r="G35" s="199"/>
      <c r="H35" s="229"/>
      <c r="I35" s="47"/>
      <c r="J35" s="108" t="str">
        <f>VLOOKUP($F35,УЧАСТНИКИ!$A$2:$K$231,9,FALSE)</f>
        <v>Л</v>
      </c>
    </row>
    <row r="36" spans="1:12" ht="20.25" customHeight="1" x14ac:dyDescent="0.2">
      <c r="A36" s="47" t="s">
        <v>22</v>
      </c>
      <c r="B36" s="293" t="str">
        <f>VLOOKUP($F36,УЧАСТНИКИ!$A$2:$K$705,3,FALSE)</f>
        <v>ВОЛКОВ НИКИТА</v>
      </c>
      <c r="C36" s="108" t="str">
        <f>VLOOKUP($F36,УЧАСТНИКИ!$A$2:$K$705,4,FALSE)</f>
        <v>1999ВК</v>
      </c>
      <c r="D36" s="230" t="str">
        <f>VLOOKUP($F36,УЧАСТНИКИ!$A$2:$K$705,5,FALSE)</f>
        <v>ЧУВАШСКАЯ РЕСП</v>
      </c>
      <c r="E36" s="230" t="str">
        <f>VLOOKUP($F36,УЧАСТНИКИ!$A$2:$K$705,11,FALSE)</f>
        <v>АУ СШОР 3</v>
      </c>
      <c r="F36" s="192">
        <v>3785</v>
      </c>
      <c r="G36" s="199"/>
      <c r="H36" s="229"/>
      <c r="I36" s="47"/>
      <c r="J36" s="108" t="str">
        <f>VLOOKUP($F36,УЧАСТНИКИ!$A$2:$K$231,9,FALSE)</f>
        <v>ВК</v>
      </c>
    </row>
    <row r="37" spans="1:12" ht="21" customHeight="1" x14ac:dyDescent="0.25">
      <c r="A37" s="49"/>
      <c r="B37" s="80" t="s">
        <v>36</v>
      </c>
      <c r="C37" s="49"/>
      <c r="D37" s="231"/>
      <c r="E37" s="232"/>
      <c r="F37" s="193"/>
      <c r="G37" s="193"/>
      <c r="H37" s="164"/>
      <c r="I37" s="47"/>
      <c r="J37" s="164"/>
    </row>
    <row r="38" spans="1:12" ht="21" customHeight="1" x14ac:dyDescent="0.2">
      <c r="A38" s="47" t="s">
        <v>17</v>
      </c>
      <c r="B38" s="293"/>
      <c r="C38" s="108"/>
      <c r="D38" s="230"/>
      <c r="E38" s="230"/>
      <c r="F38" s="192"/>
      <c r="G38" s="199"/>
      <c r="H38" s="229"/>
      <c r="I38" s="47"/>
      <c r="J38" s="108"/>
      <c r="L38" s="2"/>
    </row>
    <row r="39" spans="1:12" ht="21" customHeight="1" x14ac:dyDescent="0.2">
      <c r="A39" s="47" t="s">
        <v>18</v>
      </c>
      <c r="B39" s="293"/>
      <c r="C39" s="108"/>
      <c r="D39" s="230"/>
      <c r="E39" s="230"/>
      <c r="F39" s="192"/>
      <c r="G39" s="199"/>
      <c r="H39" s="229"/>
      <c r="I39" s="47"/>
      <c r="J39" s="108"/>
    </row>
    <row r="40" spans="1:12" ht="21" customHeight="1" x14ac:dyDescent="0.2">
      <c r="A40" s="47" t="s">
        <v>19</v>
      </c>
      <c r="B40" s="293"/>
      <c r="C40" s="108"/>
      <c r="D40" s="230"/>
      <c r="E40" s="230"/>
      <c r="F40" s="192"/>
      <c r="G40" s="199"/>
      <c r="H40" s="229"/>
      <c r="I40" s="47"/>
      <c r="J40" s="108"/>
    </row>
    <row r="41" spans="1:12" ht="21" customHeight="1" x14ac:dyDescent="0.2">
      <c r="A41" s="47" t="s">
        <v>20</v>
      </c>
      <c r="B41" s="293"/>
      <c r="C41" s="108"/>
      <c r="D41" s="230"/>
      <c r="E41" s="230"/>
      <c r="F41" s="192"/>
      <c r="G41" s="199"/>
      <c r="H41" s="229"/>
      <c r="I41" s="47"/>
      <c r="J41" s="108"/>
    </row>
    <row r="42" spans="1:12" ht="21" customHeight="1" x14ac:dyDescent="0.2">
      <c r="A42" s="47" t="s">
        <v>21</v>
      </c>
      <c r="B42" s="293"/>
      <c r="C42" s="108"/>
      <c r="D42" s="230"/>
      <c r="E42" s="230"/>
      <c r="F42" s="192"/>
      <c r="G42" s="199"/>
      <c r="H42" s="229"/>
      <c r="I42" s="47"/>
      <c r="J42" s="108"/>
    </row>
    <row r="43" spans="1:12" ht="20.25" customHeight="1" x14ac:dyDescent="0.2">
      <c r="A43" s="47" t="s">
        <v>22</v>
      </c>
      <c r="B43" s="293"/>
      <c r="C43" s="108"/>
      <c r="D43" s="230"/>
      <c r="E43" s="230"/>
      <c r="F43" s="192"/>
      <c r="G43" s="199"/>
      <c r="H43" s="229"/>
      <c r="I43" s="47"/>
      <c r="J43" s="108"/>
    </row>
    <row r="44" spans="1:12" ht="21" hidden="1" customHeight="1" x14ac:dyDescent="0.25">
      <c r="A44" s="49"/>
      <c r="B44" s="80" t="s">
        <v>11</v>
      </c>
      <c r="C44" s="49"/>
      <c r="D44" s="231"/>
      <c r="E44" s="232"/>
      <c r="F44" s="193"/>
      <c r="G44" s="193"/>
      <c r="H44" s="164"/>
      <c r="I44" s="47"/>
      <c r="J44" s="164"/>
    </row>
    <row r="45" spans="1:12" ht="21" hidden="1" customHeight="1" x14ac:dyDescent="0.2">
      <c r="A45" s="47" t="s">
        <v>17</v>
      </c>
      <c r="B45" s="293" t="e">
        <f>VLOOKUP($F45,УЧАСТНИКИ!$A$1:$K$705,3,FALSE)</f>
        <v>#N/A</v>
      </c>
      <c r="C45" s="108" t="e">
        <f>VLOOKUP($F45,УЧАСТНИКИ!$A$1:$K$705,4,FALSE)</f>
        <v>#N/A</v>
      </c>
      <c r="D45" s="230" t="e">
        <f>VLOOKUP($F45,УЧАСТНИКИ!$A$1:$K$705,5,FALSE)</f>
        <v>#N/A</v>
      </c>
      <c r="E45" s="230" t="e">
        <f>VLOOKUP($F45,УЧАСТНИКИ!$A$1:$K$705,11,FALSE)</f>
        <v>#N/A</v>
      </c>
      <c r="F45" s="192"/>
      <c r="G45" s="199"/>
      <c r="H45" s="229"/>
      <c r="I45" s="47"/>
      <c r="J45" s="108" t="e">
        <f>VLOOKUP($F45,УЧАСТНИКИ!$A$2:$K$231,9,FALSE)</f>
        <v>#N/A</v>
      </c>
      <c r="L45" s="2"/>
    </row>
    <row r="46" spans="1:12" ht="21" hidden="1" customHeight="1" x14ac:dyDescent="0.2">
      <c r="A46" s="47" t="s">
        <v>18</v>
      </c>
      <c r="B46" s="293" t="e">
        <f>VLOOKUP($F46,УЧАСТНИКИ!$A$2:$K$705,3,FALSE)</f>
        <v>#N/A</v>
      </c>
      <c r="C46" s="108" t="e">
        <f>VLOOKUP($F46,УЧАСТНИКИ!$A$2:$K$705,4,FALSE)</f>
        <v>#N/A</v>
      </c>
      <c r="D46" s="230" t="e">
        <f>VLOOKUP($F46,УЧАСТНИКИ!$A$2:$K$705,5,FALSE)</f>
        <v>#N/A</v>
      </c>
      <c r="E46" s="230" t="e">
        <f>VLOOKUP($F46,УЧАСТНИКИ!$A$2:$K$705,11,FALSE)</f>
        <v>#N/A</v>
      </c>
      <c r="F46" s="192"/>
      <c r="G46" s="199"/>
      <c r="H46" s="229"/>
      <c r="I46" s="47"/>
      <c r="J46" s="108" t="e">
        <f>VLOOKUP($F46,УЧАСТНИКИ!$A$2:$K$231,9,FALSE)</f>
        <v>#N/A</v>
      </c>
    </row>
    <row r="47" spans="1:12" ht="21" hidden="1" customHeight="1" x14ac:dyDescent="0.2">
      <c r="A47" s="47" t="s">
        <v>19</v>
      </c>
      <c r="B47" s="293" t="e">
        <f>VLOOKUP($F47,УЧАСТНИКИ!$A$2:$K$705,3,FALSE)</f>
        <v>#N/A</v>
      </c>
      <c r="C47" s="108" t="e">
        <f>VLOOKUP($F47,УЧАСТНИКИ!$A$2:$K$705,4,FALSE)</f>
        <v>#N/A</v>
      </c>
      <c r="D47" s="230" t="e">
        <f>VLOOKUP($F47,УЧАСТНИКИ!$A$2:$K$705,5,FALSE)</f>
        <v>#N/A</v>
      </c>
      <c r="E47" s="230" t="e">
        <f>VLOOKUP($F47,УЧАСТНИКИ!$A$2:$K$705,11,FALSE)</f>
        <v>#N/A</v>
      </c>
      <c r="F47" s="192"/>
      <c r="G47" s="199"/>
      <c r="H47" s="229"/>
      <c r="I47" s="47"/>
      <c r="J47" s="108" t="e">
        <f>VLOOKUP($F47,УЧАСТНИКИ!$A$2:$K$231,9,FALSE)</f>
        <v>#N/A</v>
      </c>
    </row>
    <row r="48" spans="1:12" ht="21" hidden="1" customHeight="1" x14ac:dyDescent="0.2">
      <c r="A48" s="47" t="s">
        <v>20</v>
      </c>
      <c r="B48" s="293" t="e">
        <f>VLOOKUP($F48,УЧАСТНИКИ!$A$2:$K$705,3,FALSE)</f>
        <v>#N/A</v>
      </c>
      <c r="C48" s="108" t="e">
        <f>VLOOKUP($F48,УЧАСТНИКИ!$A$2:$K$705,4,FALSE)</f>
        <v>#N/A</v>
      </c>
      <c r="D48" s="230" t="e">
        <f>VLOOKUP($F48,УЧАСТНИКИ!$A$2:$K$705,5,FALSE)</f>
        <v>#N/A</v>
      </c>
      <c r="E48" s="230" t="e">
        <f>VLOOKUP($F48,УЧАСТНИКИ!$A$2:$K$705,11,FALSE)</f>
        <v>#N/A</v>
      </c>
      <c r="F48" s="192"/>
      <c r="G48" s="199"/>
      <c r="H48" s="229"/>
      <c r="I48" s="47"/>
      <c r="J48" s="108" t="e">
        <f>VLOOKUP($F48,УЧАСТНИКИ!$A$2:$K$231,9,FALSE)</f>
        <v>#N/A</v>
      </c>
    </row>
    <row r="49" spans="1:12" ht="21" hidden="1" customHeight="1" x14ac:dyDescent="0.2">
      <c r="A49" s="47" t="s">
        <v>21</v>
      </c>
      <c r="B49" s="293" t="e">
        <f>VLOOKUP($F49,УЧАСТНИКИ!$A$2:$K$705,3,FALSE)</f>
        <v>#N/A</v>
      </c>
      <c r="C49" s="108" t="e">
        <f>VLOOKUP($F49,УЧАСТНИКИ!$A$2:$K$705,4,FALSE)</f>
        <v>#N/A</v>
      </c>
      <c r="D49" s="230" t="e">
        <f>VLOOKUP($F49,УЧАСТНИКИ!$A$2:$K$705,5,FALSE)</f>
        <v>#N/A</v>
      </c>
      <c r="E49" s="230" t="e">
        <f>VLOOKUP($F49,УЧАСТНИКИ!$A$2:$K$705,11,FALSE)</f>
        <v>#N/A</v>
      </c>
      <c r="F49" s="192"/>
      <c r="G49" s="199"/>
      <c r="H49" s="229"/>
      <c r="I49" s="47"/>
      <c r="J49" s="108" t="e">
        <f>VLOOKUP($F49,УЧАСТНИКИ!$A$2:$K$231,9,FALSE)</f>
        <v>#N/A</v>
      </c>
    </row>
    <row r="50" spans="1:12" ht="20.25" hidden="1" customHeight="1" x14ac:dyDescent="0.2">
      <c r="A50" s="47" t="s">
        <v>22</v>
      </c>
      <c r="B50" s="293" t="e">
        <f>VLOOKUP($F50,УЧАСТНИКИ!$A$1:$K$705,3,FALSE)</f>
        <v>#N/A</v>
      </c>
      <c r="C50" s="108" t="e">
        <f>VLOOKUP($F50,УЧАСТНИКИ!$A$1:$K$705,4,FALSE)</f>
        <v>#N/A</v>
      </c>
      <c r="D50" s="230" t="e">
        <f>VLOOKUP($F50,УЧАСТНИКИ!$A$1:$K$705,5,FALSE)</f>
        <v>#N/A</v>
      </c>
      <c r="E50" s="230" t="e">
        <f>VLOOKUP($F50,УЧАСТНИКИ!$A$1:$K$705,11,FALSE)</f>
        <v>#N/A</v>
      </c>
      <c r="F50" s="192"/>
      <c r="G50" s="199"/>
      <c r="H50" s="229"/>
      <c r="I50" s="47"/>
      <c r="J50" s="108" t="e">
        <f>VLOOKUP($F50,УЧАСТНИКИ!$A$2:$K$231,9,FALSE)</f>
        <v>#N/A</v>
      </c>
    </row>
    <row r="51" spans="1:12" ht="21" hidden="1" customHeight="1" x14ac:dyDescent="0.25">
      <c r="A51" s="49"/>
      <c r="B51" s="80" t="s">
        <v>0</v>
      </c>
      <c r="C51" s="49"/>
      <c r="D51" s="231"/>
      <c r="E51" s="232"/>
      <c r="F51" s="193"/>
      <c r="G51" s="193"/>
      <c r="H51" s="164"/>
      <c r="I51" s="47"/>
      <c r="J51" s="164"/>
    </row>
    <row r="52" spans="1:12" ht="21" hidden="1" customHeight="1" x14ac:dyDescent="0.2">
      <c r="A52" s="47" t="s">
        <v>17</v>
      </c>
      <c r="B52" s="293"/>
      <c r="C52" s="108"/>
      <c r="D52" s="230"/>
      <c r="E52" s="230"/>
      <c r="F52" s="192"/>
      <c r="G52" s="199"/>
      <c r="H52" s="229"/>
      <c r="I52" s="47"/>
      <c r="J52" s="108" t="s">
        <v>63</v>
      </c>
      <c r="L52" s="2"/>
    </row>
    <row r="53" spans="1:12" ht="21" hidden="1" customHeight="1" x14ac:dyDescent="0.2">
      <c r="A53" s="47" t="s">
        <v>18</v>
      </c>
      <c r="B53" s="293" t="e">
        <f>VLOOKUP($F53,УЧАСТНИКИ!$A$2:$K$705,3,FALSE)</f>
        <v>#N/A</v>
      </c>
      <c r="C53" s="108" t="e">
        <f>VLOOKUP($F53,УЧАСТНИКИ!$A$2:$K$705,4,FALSE)</f>
        <v>#N/A</v>
      </c>
      <c r="D53" s="230" t="e">
        <f>VLOOKUP($F53,УЧАСТНИКИ!$A$2:$K$705,5,FALSE)</f>
        <v>#N/A</v>
      </c>
      <c r="E53" s="230" t="e">
        <f>VLOOKUP($F53,УЧАСТНИКИ!$A$2:$K$705,11,FALSE)</f>
        <v>#N/A</v>
      </c>
      <c r="F53" s="192"/>
      <c r="G53" s="199"/>
      <c r="H53" s="229"/>
      <c r="I53" s="47"/>
      <c r="J53" s="108" t="e">
        <f>VLOOKUP($F53,УЧАСТНИКИ!$A$2:$K$231,9,FALSE)</f>
        <v>#N/A</v>
      </c>
    </row>
    <row r="54" spans="1:12" ht="21" hidden="1" customHeight="1" x14ac:dyDescent="0.2">
      <c r="A54" s="47" t="s">
        <v>19</v>
      </c>
      <c r="B54" s="293" t="e">
        <f>VLOOKUP($F54,УЧАСТНИКИ!$A$2:$K$705,3,FALSE)</f>
        <v>#N/A</v>
      </c>
      <c r="C54" s="108" t="e">
        <f>VLOOKUP($F54,УЧАСТНИКИ!$A$2:$K$705,4,FALSE)</f>
        <v>#N/A</v>
      </c>
      <c r="D54" s="230" t="e">
        <f>VLOOKUP($F54,УЧАСТНИКИ!$A$2:$K$705,5,FALSE)</f>
        <v>#N/A</v>
      </c>
      <c r="E54" s="230" t="e">
        <f>VLOOKUP($F54,УЧАСТНИКИ!$A$2:$K$705,11,FALSE)</f>
        <v>#N/A</v>
      </c>
      <c r="F54" s="192"/>
      <c r="G54" s="199"/>
      <c r="H54" s="229"/>
      <c r="I54" s="47"/>
      <c r="J54" s="108" t="e">
        <f>VLOOKUP($F54,УЧАСТНИКИ!$A$2:$K$231,9,FALSE)</f>
        <v>#N/A</v>
      </c>
    </row>
    <row r="55" spans="1:12" ht="21" hidden="1" customHeight="1" x14ac:dyDescent="0.2">
      <c r="A55" s="47" t="s">
        <v>20</v>
      </c>
      <c r="B55" s="293" t="e">
        <f>VLOOKUP($F55,УЧАСТНИКИ!$A$1:$K$705,3,FALSE)</f>
        <v>#N/A</v>
      </c>
      <c r="C55" s="108" t="e">
        <f>VLOOKUP($F55,УЧАСТНИКИ!$A$1:$K$705,4,FALSE)</f>
        <v>#N/A</v>
      </c>
      <c r="D55" s="230" t="e">
        <f>VLOOKUP($F55,УЧАСТНИКИ!$A$1:$K$705,5,FALSE)</f>
        <v>#N/A</v>
      </c>
      <c r="E55" s="230" t="e">
        <f>VLOOKUP($F55,УЧАСТНИКИ!$A$1:$K$705,11,FALSE)</f>
        <v>#N/A</v>
      </c>
      <c r="F55" s="192"/>
      <c r="G55" s="199"/>
      <c r="H55" s="229"/>
      <c r="I55" s="47"/>
      <c r="J55" s="108" t="e">
        <f>VLOOKUP($F55,УЧАСТНИКИ!$A$2:$K$231,9,FALSE)</f>
        <v>#N/A</v>
      </c>
    </row>
    <row r="56" spans="1:12" ht="21" hidden="1" customHeight="1" x14ac:dyDescent="0.2">
      <c r="A56" s="47" t="s">
        <v>21</v>
      </c>
      <c r="B56" s="293" t="e">
        <f>VLOOKUP($F56,УЧАСТНИКИ!$A$2:$K$705,3,FALSE)</f>
        <v>#N/A</v>
      </c>
      <c r="C56" s="108" t="e">
        <f>VLOOKUP($F56,УЧАСТНИКИ!$A$2:$K$705,4,FALSE)</f>
        <v>#N/A</v>
      </c>
      <c r="D56" s="230" t="e">
        <f>VLOOKUP($F56,УЧАСТНИКИ!$A$2:$K$705,5,FALSE)</f>
        <v>#N/A</v>
      </c>
      <c r="E56" s="230" t="e">
        <f>VLOOKUP($F56,УЧАСТНИКИ!$A$2:$K$705,11,FALSE)</f>
        <v>#N/A</v>
      </c>
      <c r="F56" s="192"/>
      <c r="G56" s="199"/>
      <c r="H56" s="229"/>
      <c r="I56" s="47"/>
      <c r="J56" s="108" t="e">
        <f>VLOOKUP($F56,УЧАСТНИКИ!$A$2:$K$231,9,FALSE)</f>
        <v>#N/A</v>
      </c>
    </row>
    <row r="57" spans="1:12" ht="20.25" hidden="1" customHeight="1" x14ac:dyDescent="0.2">
      <c r="A57" s="47" t="s">
        <v>22</v>
      </c>
      <c r="B57" s="293" t="e">
        <f>VLOOKUP($F57,УЧАСТНИКИ!$A$2:$K$705,3,FALSE)</f>
        <v>#N/A</v>
      </c>
      <c r="C57" s="108" t="e">
        <f>VLOOKUP($F57,УЧАСТНИКИ!$A$2:$K$705,4,FALSE)</f>
        <v>#N/A</v>
      </c>
      <c r="D57" s="230" t="e">
        <f>VLOOKUP($F57,УЧАСТНИКИ!$A$2:$K$705,5,FALSE)</f>
        <v>#N/A</v>
      </c>
      <c r="E57" s="230" t="e">
        <f>VLOOKUP($F57,УЧАСТНИКИ!$A$2:$K$705,11,FALSE)</f>
        <v>#N/A</v>
      </c>
      <c r="F57" s="192"/>
      <c r="G57" s="199"/>
      <c r="H57" s="229"/>
      <c r="I57" s="47"/>
      <c r="J57" s="108" t="e">
        <f>VLOOKUP($F57,УЧАСТНИКИ!$A$2:$K$231,9,FALSE)</f>
        <v>#N/A</v>
      </c>
    </row>
    <row r="58" spans="1:12" ht="21" hidden="1" customHeight="1" x14ac:dyDescent="0.2">
      <c r="A58" s="79"/>
      <c r="B58" s="438" t="str">
        <f>Name_9</f>
        <v>МУЖЧИНЫ 2001г.р. и старше</v>
      </c>
      <c r="C58" s="438"/>
      <c r="D58" s="81"/>
      <c r="E58" s="79"/>
      <c r="F58" s="79"/>
      <c r="G58" s="79"/>
      <c r="H58" s="228"/>
      <c r="I58" s="49"/>
      <c r="J58" s="108" t="s">
        <v>63</v>
      </c>
    </row>
    <row r="59" spans="1:12" ht="21" hidden="1" customHeight="1" x14ac:dyDescent="0.25">
      <c r="A59" s="49"/>
      <c r="B59" s="80" t="s">
        <v>74</v>
      </c>
      <c r="C59" s="49"/>
      <c r="D59" s="231"/>
      <c r="E59" s="232"/>
      <c r="F59" s="193"/>
      <c r="G59" s="193"/>
      <c r="H59" s="164"/>
      <c r="I59" s="47"/>
      <c r="J59" s="164"/>
    </row>
    <row r="60" spans="1:12" ht="21" hidden="1" customHeight="1" x14ac:dyDescent="0.2">
      <c r="A60" s="47" t="s">
        <v>17</v>
      </c>
      <c r="B60" s="293" t="e">
        <f>VLOOKUP($F60,УЧАСТНИКИ!$A$1:$K$705,3,FALSE)</f>
        <v>#N/A</v>
      </c>
      <c r="C60" s="108" t="e">
        <f>VLOOKUP($F60,УЧАСТНИКИ!$A$1:$K$705,4,FALSE)</f>
        <v>#N/A</v>
      </c>
      <c r="D60" s="230" t="e">
        <f>VLOOKUP($F60,УЧАСТНИКИ!$A$1:$K$705,5,FALSE)</f>
        <v>#N/A</v>
      </c>
      <c r="E60" s="230" t="e">
        <f>VLOOKUP($F60,УЧАСТНИКИ!$A$1:$K$705,11,FALSE)</f>
        <v>#N/A</v>
      </c>
      <c r="F60" s="192"/>
      <c r="G60" s="199"/>
      <c r="H60" s="229"/>
      <c r="I60" s="47"/>
      <c r="J60" s="108"/>
      <c r="L60" s="2"/>
    </row>
    <row r="61" spans="1:12" ht="21" hidden="1" customHeight="1" x14ac:dyDescent="0.2">
      <c r="A61" s="47" t="s">
        <v>18</v>
      </c>
      <c r="B61" s="293" t="e">
        <f>VLOOKUP($F61,УЧАСТНИКИ!$A$1:$K$705,3,FALSE)</f>
        <v>#N/A</v>
      </c>
      <c r="C61" s="108" t="e">
        <f>VLOOKUP($F61,УЧАСТНИКИ!$A$1:$K$705,4,FALSE)</f>
        <v>#N/A</v>
      </c>
      <c r="D61" s="230" t="e">
        <f>VLOOKUP($F61,УЧАСТНИКИ!$A$1:$K$705,5,FALSE)</f>
        <v>#N/A</v>
      </c>
      <c r="E61" s="230" t="e">
        <f>VLOOKUP($F61,УЧАСТНИКИ!$A$1:$K$705,11,FALSE)</f>
        <v>#N/A</v>
      </c>
      <c r="F61" s="192"/>
      <c r="G61" s="199"/>
      <c r="H61" s="229"/>
      <c r="I61" s="47"/>
      <c r="J61" s="108"/>
    </row>
    <row r="62" spans="1:12" ht="21" hidden="1" customHeight="1" x14ac:dyDescent="0.2">
      <c r="A62" s="47" t="s">
        <v>19</v>
      </c>
      <c r="B62" s="293" t="e">
        <f>VLOOKUP($F62,УЧАСТНИКИ!$A$2:$K$705,3,FALSE)</f>
        <v>#N/A</v>
      </c>
      <c r="C62" s="108" t="e">
        <f>VLOOKUP($F62,УЧАСТНИКИ!$A$2:$K$705,4,FALSE)</f>
        <v>#N/A</v>
      </c>
      <c r="D62" s="230" t="e">
        <f>VLOOKUP($F62,УЧАСТНИКИ!$A$2:$K$705,5,FALSE)</f>
        <v>#N/A</v>
      </c>
      <c r="E62" s="230" t="e">
        <f>VLOOKUP($F62,УЧАСТНИКИ!$A$2:$K$705,11,FALSE)</f>
        <v>#N/A</v>
      </c>
      <c r="F62" s="192"/>
      <c r="G62" s="199"/>
      <c r="H62" s="229"/>
      <c r="I62" s="47"/>
      <c r="J62" s="108"/>
    </row>
    <row r="63" spans="1:12" ht="21" hidden="1" customHeight="1" x14ac:dyDescent="0.2">
      <c r="A63" s="47" t="s">
        <v>20</v>
      </c>
      <c r="B63" s="293" t="e">
        <f>VLOOKUP($F63,УЧАСТНИКИ!$A$2:$K$705,3,FALSE)</f>
        <v>#N/A</v>
      </c>
      <c r="C63" s="108" t="e">
        <f>VLOOKUP($F63,УЧАСТНИКИ!$A$2:$K$705,4,FALSE)</f>
        <v>#N/A</v>
      </c>
      <c r="D63" s="230" t="e">
        <f>VLOOKUP($F63,УЧАСТНИКИ!$A$2:$K$705,5,FALSE)</f>
        <v>#N/A</v>
      </c>
      <c r="E63" s="230" t="e">
        <f>VLOOKUP($F63,УЧАСТНИКИ!$A$2:$K$705,11,FALSE)</f>
        <v>#N/A</v>
      </c>
      <c r="F63" s="192"/>
      <c r="G63" s="199"/>
      <c r="H63" s="229"/>
      <c r="I63" s="47"/>
      <c r="J63" s="108"/>
    </row>
    <row r="64" spans="1:12" ht="21" hidden="1" customHeight="1" x14ac:dyDescent="0.2">
      <c r="A64" s="47" t="s">
        <v>21</v>
      </c>
      <c r="B64" s="293" t="e">
        <f>VLOOKUP($F64,УЧАСТНИКИ!$A$2:$K$705,3,FALSE)</f>
        <v>#N/A</v>
      </c>
      <c r="C64" s="108" t="e">
        <f>VLOOKUP($F64,УЧАСТНИКИ!$A$2:$K$705,4,FALSE)</f>
        <v>#N/A</v>
      </c>
      <c r="D64" s="230" t="e">
        <f>VLOOKUP($F64,УЧАСТНИКИ!$A$2:$K$705,5,FALSE)</f>
        <v>#N/A</v>
      </c>
      <c r="E64" s="230" t="e">
        <f>VLOOKUP($F64,УЧАСТНИКИ!$A$2:$K$705,11,FALSE)</f>
        <v>#N/A</v>
      </c>
      <c r="F64" s="192"/>
      <c r="G64" s="199"/>
      <c r="H64" s="229"/>
      <c r="I64" s="47"/>
      <c r="J64" s="108"/>
    </row>
    <row r="65" spans="1:12" ht="20.25" hidden="1" customHeight="1" x14ac:dyDescent="0.2">
      <c r="A65" s="47" t="s">
        <v>22</v>
      </c>
      <c r="B65" s="293" t="e">
        <f>VLOOKUP($F65,УЧАСТНИКИ!$A$2:$K$705,3,FALSE)</f>
        <v>#N/A</v>
      </c>
      <c r="C65" s="108" t="e">
        <f>VLOOKUP($F65,УЧАСТНИКИ!$A$2:$K$705,4,FALSE)</f>
        <v>#N/A</v>
      </c>
      <c r="D65" s="230" t="e">
        <f>VLOOKUP($F65,УЧАСТНИКИ!$A$2:$K$705,5,FALSE)</f>
        <v>#N/A</v>
      </c>
      <c r="E65" s="230" t="e">
        <f>VLOOKUP($F65,УЧАСТНИКИ!$A$2:$K$705,11,FALSE)</f>
        <v>#N/A</v>
      </c>
      <c r="F65" s="192"/>
      <c r="G65" s="199"/>
      <c r="H65" s="229"/>
      <c r="I65" s="47"/>
      <c r="J65" s="108"/>
    </row>
    <row r="66" spans="1:12" ht="21" hidden="1" customHeight="1" x14ac:dyDescent="0.25">
      <c r="A66" s="49"/>
      <c r="B66" s="80" t="s">
        <v>75</v>
      </c>
      <c r="C66" s="49"/>
      <c r="D66" s="231"/>
      <c r="E66" s="232"/>
      <c r="F66" s="193"/>
      <c r="G66" s="193"/>
      <c r="H66" s="164"/>
      <c r="I66" s="47"/>
      <c r="J66" s="164"/>
    </row>
    <row r="67" spans="1:12" ht="21" hidden="1" customHeight="1" x14ac:dyDescent="0.2">
      <c r="A67" s="47" t="s">
        <v>17</v>
      </c>
      <c r="B67" s="293" t="e">
        <f>VLOOKUP($F67,УЧАСТНИКИ!$A$1:$K$705,3,FALSE)</f>
        <v>#N/A</v>
      </c>
      <c r="C67" s="108" t="e">
        <f>VLOOKUP($F67,УЧАСТНИКИ!$A$1:$K$705,4,FALSE)</f>
        <v>#N/A</v>
      </c>
      <c r="D67" s="230" t="e">
        <f>VLOOKUP($F67,УЧАСТНИКИ!$A$1:$K$705,5,FALSE)</f>
        <v>#N/A</v>
      </c>
      <c r="E67" s="230" t="e">
        <f>VLOOKUP($F67,УЧАСТНИКИ!$A$1:$K$705,11,FALSE)</f>
        <v>#N/A</v>
      </c>
      <c r="F67" s="192"/>
      <c r="G67" s="199"/>
      <c r="H67" s="229"/>
      <c r="I67" s="47"/>
      <c r="J67" s="108"/>
      <c r="L67" s="2"/>
    </row>
    <row r="68" spans="1:12" ht="21" hidden="1" customHeight="1" x14ac:dyDescent="0.2">
      <c r="A68" s="47" t="s">
        <v>18</v>
      </c>
      <c r="B68" s="293" t="e">
        <f>VLOOKUP($F68,УЧАСТНИКИ!$A$1:$K$705,3,FALSE)</f>
        <v>#N/A</v>
      </c>
      <c r="C68" s="108" t="e">
        <f>VLOOKUP($F68,УЧАСТНИКИ!$A$1:$K$705,4,FALSE)</f>
        <v>#N/A</v>
      </c>
      <c r="D68" s="230" t="e">
        <f>VLOOKUP($F68,УЧАСТНИКИ!$A$1:$K$705,5,FALSE)</f>
        <v>#N/A</v>
      </c>
      <c r="E68" s="230" t="e">
        <f>VLOOKUP($F68,УЧАСТНИКИ!$A$1:$K$705,11,FALSE)</f>
        <v>#N/A</v>
      </c>
      <c r="F68" s="192"/>
      <c r="G68" s="199"/>
      <c r="H68" s="229"/>
      <c r="I68" s="47"/>
      <c r="J68" s="108"/>
    </row>
    <row r="69" spans="1:12" ht="21" hidden="1" customHeight="1" x14ac:dyDescent="0.2">
      <c r="A69" s="47" t="s">
        <v>19</v>
      </c>
      <c r="B69" s="293" t="e">
        <f>VLOOKUP($F69,УЧАСТНИКИ!$A$2:$K$705,3,FALSE)</f>
        <v>#N/A</v>
      </c>
      <c r="C69" s="108" t="e">
        <f>VLOOKUP($F69,УЧАСТНИКИ!$A$2:$K$705,4,FALSE)</f>
        <v>#N/A</v>
      </c>
      <c r="D69" s="230" t="e">
        <f>VLOOKUP($F69,УЧАСТНИКИ!$A$2:$K$705,5,FALSE)</f>
        <v>#N/A</v>
      </c>
      <c r="E69" s="230" t="e">
        <f>VLOOKUP($F69,УЧАСТНИКИ!$A$2:$K$705,11,FALSE)</f>
        <v>#N/A</v>
      </c>
      <c r="F69" s="192"/>
      <c r="G69" s="199"/>
      <c r="H69" s="229"/>
      <c r="I69" s="47"/>
      <c r="J69" s="108"/>
    </row>
    <row r="70" spans="1:12" ht="21" hidden="1" customHeight="1" x14ac:dyDescent="0.2">
      <c r="A70" s="47" t="s">
        <v>20</v>
      </c>
      <c r="B70" s="293" t="e">
        <f>VLOOKUP($F70,УЧАСТНИКИ!$A$2:$K$705,3,FALSE)</f>
        <v>#N/A</v>
      </c>
      <c r="C70" s="108" t="e">
        <f>VLOOKUP($F70,УЧАСТНИКИ!$A$2:$K$705,4,FALSE)</f>
        <v>#N/A</v>
      </c>
      <c r="D70" s="230" t="e">
        <f>VLOOKUP($F70,УЧАСТНИКИ!$A$2:$K$705,5,FALSE)</f>
        <v>#N/A</v>
      </c>
      <c r="E70" s="230" t="e">
        <f>VLOOKUP($F70,УЧАСТНИКИ!$A$2:$K$705,11,FALSE)</f>
        <v>#N/A</v>
      </c>
      <c r="F70" s="192"/>
      <c r="G70" s="199"/>
      <c r="H70" s="229"/>
      <c r="I70" s="47"/>
      <c r="J70" s="108"/>
    </row>
    <row r="71" spans="1:12" ht="21" hidden="1" customHeight="1" x14ac:dyDescent="0.2">
      <c r="A71" s="47" t="s">
        <v>21</v>
      </c>
      <c r="B71" s="293" t="e">
        <f>VLOOKUP($F71,УЧАСТНИКИ!$A$2:$K$705,3,FALSE)</f>
        <v>#N/A</v>
      </c>
      <c r="C71" s="108" t="e">
        <f>VLOOKUP($F71,УЧАСТНИКИ!$A$2:$K$705,4,FALSE)</f>
        <v>#N/A</v>
      </c>
      <c r="D71" s="230" t="e">
        <f>VLOOKUP($F71,УЧАСТНИКИ!$A$2:$K$705,5,FALSE)</f>
        <v>#N/A</v>
      </c>
      <c r="E71" s="230" t="e">
        <f>VLOOKUP($F71,УЧАСТНИКИ!$A$2:$K$705,11,FALSE)</f>
        <v>#N/A</v>
      </c>
      <c r="F71" s="192"/>
      <c r="G71" s="199"/>
      <c r="H71" s="229"/>
      <c r="I71" s="47"/>
      <c r="J71" s="108"/>
    </row>
    <row r="72" spans="1:12" ht="20.25" hidden="1" customHeight="1" x14ac:dyDescent="0.2">
      <c r="A72" s="47" t="s">
        <v>22</v>
      </c>
      <c r="B72" s="293" t="e">
        <f>VLOOKUP($F72,УЧАСТНИКИ!$A$2:$K$705,3,FALSE)</f>
        <v>#N/A</v>
      </c>
      <c r="C72" s="108" t="e">
        <f>VLOOKUP($F72,УЧАСТНИКИ!$A$2:$K$705,4,FALSE)</f>
        <v>#N/A</v>
      </c>
      <c r="D72" s="230" t="e">
        <f>VLOOKUP($F72,УЧАСТНИКИ!$A$2:$K$705,5,FALSE)</f>
        <v>#N/A</v>
      </c>
      <c r="E72" s="230" t="e">
        <f>VLOOKUP($F72,УЧАСТНИКИ!$A$2:$K$705,11,FALSE)</f>
        <v>#N/A</v>
      </c>
      <c r="F72" s="192"/>
      <c r="G72" s="199"/>
      <c r="H72" s="229"/>
      <c r="I72" s="47"/>
      <c r="J72" s="108"/>
    </row>
    <row r="73" spans="1:12" ht="21" hidden="1" customHeight="1" x14ac:dyDescent="0.25">
      <c r="A73" s="49"/>
      <c r="B73" s="80" t="s">
        <v>76</v>
      </c>
      <c r="C73" s="49"/>
      <c r="D73" s="231"/>
      <c r="E73" s="232"/>
      <c r="F73" s="193"/>
      <c r="G73" s="193"/>
      <c r="H73" s="164"/>
      <c r="I73" s="47"/>
      <c r="J73" s="164"/>
    </row>
    <row r="74" spans="1:12" ht="21" hidden="1" customHeight="1" x14ac:dyDescent="0.2">
      <c r="A74" s="47" t="s">
        <v>17</v>
      </c>
      <c r="B74" s="293" t="e">
        <f>VLOOKUP($F74,УЧАСТНИКИ!$A$1:$K$705,3,FALSE)</f>
        <v>#N/A</v>
      </c>
      <c r="C74" s="108" t="e">
        <f>VLOOKUP($F74,УЧАСТНИКИ!$A$1:$K$705,4,FALSE)</f>
        <v>#N/A</v>
      </c>
      <c r="D74" s="230" t="e">
        <f>VLOOKUP($F74,УЧАСТНИКИ!$A$1:$K$705,5,FALSE)</f>
        <v>#N/A</v>
      </c>
      <c r="E74" s="230" t="e">
        <f>VLOOKUP($F74,УЧАСТНИКИ!$A$1:$K$705,11,FALSE)</f>
        <v>#N/A</v>
      </c>
      <c r="F74" s="192"/>
      <c r="G74" s="199"/>
      <c r="H74" s="229"/>
      <c r="I74" s="47"/>
      <c r="J74" s="108"/>
      <c r="L74" s="2"/>
    </row>
    <row r="75" spans="1:12" ht="21" hidden="1" customHeight="1" x14ac:dyDescent="0.2">
      <c r="A75" s="47" t="s">
        <v>18</v>
      </c>
      <c r="B75" s="293" t="e">
        <f>VLOOKUP($F75,УЧАСТНИКИ!$A$1:$K$705,3,FALSE)</f>
        <v>#N/A</v>
      </c>
      <c r="C75" s="108" t="e">
        <f>VLOOKUP($F75,УЧАСТНИКИ!$A$1:$K$705,4,FALSE)</f>
        <v>#N/A</v>
      </c>
      <c r="D75" s="230" t="e">
        <f>VLOOKUP($F75,УЧАСТНИКИ!$A$1:$K$705,5,FALSE)</f>
        <v>#N/A</v>
      </c>
      <c r="E75" s="230" t="e">
        <f>VLOOKUP($F75,УЧАСТНИКИ!$A$1:$K$705,11,FALSE)</f>
        <v>#N/A</v>
      </c>
      <c r="F75" s="192"/>
      <c r="G75" s="199"/>
      <c r="H75" s="229"/>
      <c r="I75" s="47"/>
      <c r="J75" s="108"/>
    </row>
    <row r="76" spans="1:12" ht="21" hidden="1" customHeight="1" x14ac:dyDescent="0.2">
      <c r="A76" s="47" t="s">
        <v>19</v>
      </c>
      <c r="B76" s="293" t="e">
        <f>VLOOKUP($F76,УЧАСТНИКИ!$A$2:$K$705,3,FALSE)</f>
        <v>#N/A</v>
      </c>
      <c r="C76" s="108" t="e">
        <f>VLOOKUP($F76,УЧАСТНИКИ!$A$2:$K$705,4,FALSE)</f>
        <v>#N/A</v>
      </c>
      <c r="D76" s="230" t="e">
        <f>VLOOKUP($F76,УЧАСТНИКИ!$A$2:$K$705,5,FALSE)</f>
        <v>#N/A</v>
      </c>
      <c r="E76" s="230" t="e">
        <f>VLOOKUP($F76,УЧАСТНИКИ!$A$2:$K$705,11,FALSE)</f>
        <v>#N/A</v>
      </c>
      <c r="F76" s="192"/>
      <c r="G76" s="199"/>
      <c r="H76" s="229"/>
      <c r="I76" s="47"/>
      <c r="J76" s="108"/>
    </row>
    <row r="77" spans="1:12" ht="21" hidden="1" customHeight="1" x14ac:dyDescent="0.2">
      <c r="A77" s="47" t="s">
        <v>20</v>
      </c>
      <c r="B77" s="293" t="e">
        <f>VLOOKUP($F77,УЧАСТНИКИ!$A$2:$K$705,3,FALSE)</f>
        <v>#N/A</v>
      </c>
      <c r="C77" s="108" t="e">
        <f>VLOOKUP($F77,УЧАСТНИКИ!$A$2:$K$705,4,FALSE)</f>
        <v>#N/A</v>
      </c>
      <c r="D77" s="230" t="e">
        <f>VLOOKUP($F77,УЧАСТНИКИ!$A$2:$K$705,5,FALSE)</f>
        <v>#N/A</v>
      </c>
      <c r="E77" s="230" t="e">
        <f>VLOOKUP($F77,УЧАСТНИКИ!$A$2:$K$705,11,FALSE)</f>
        <v>#N/A</v>
      </c>
      <c r="F77" s="192"/>
      <c r="G77" s="199"/>
      <c r="H77" s="229"/>
      <c r="I77" s="47"/>
      <c r="J77" s="108"/>
    </row>
    <row r="78" spans="1:12" ht="21" hidden="1" customHeight="1" x14ac:dyDescent="0.2">
      <c r="A78" s="47" t="s">
        <v>21</v>
      </c>
      <c r="B78" s="293" t="e">
        <f>VLOOKUP($F78,УЧАСТНИКИ!$A$2:$K$705,3,FALSE)</f>
        <v>#N/A</v>
      </c>
      <c r="C78" s="108" t="e">
        <f>VLOOKUP($F78,УЧАСТНИКИ!$A$2:$K$705,4,FALSE)</f>
        <v>#N/A</v>
      </c>
      <c r="D78" s="230" t="e">
        <f>VLOOKUP($F78,УЧАСТНИКИ!$A$2:$K$705,5,FALSE)</f>
        <v>#N/A</v>
      </c>
      <c r="E78" s="230" t="e">
        <f>VLOOKUP($F78,УЧАСТНИКИ!$A$2:$K$705,11,FALSE)</f>
        <v>#N/A</v>
      </c>
      <c r="F78" s="192"/>
      <c r="G78" s="199"/>
      <c r="H78" s="229"/>
      <c r="I78" s="47"/>
      <c r="J78" s="108"/>
    </row>
    <row r="79" spans="1:12" ht="20.25" hidden="1" customHeight="1" x14ac:dyDescent="0.2">
      <c r="A79" s="47" t="s">
        <v>22</v>
      </c>
      <c r="B79" s="293" t="e">
        <f>VLOOKUP($F79,УЧАСТНИКИ!$A$2:$K$705,3,FALSE)</f>
        <v>#N/A</v>
      </c>
      <c r="C79" s="108" t="e">
        <f>VLOOKUP($F79,УЧАСТНИКИ!$A$2:$K$705,4,FALSE)</f>
        <v>#N/A</v>
      </c>
      <c r="D79" s="230" t="e">
        <f>VLOOKUP($F79,УЧАСТНИКИ!$A$2:$K$705,5,FALSE)</f>
        <v>#N/A</v>
      </c>
      <c r="E79" s="230" t="e">
        <f>VLOOKUP($F79,УЧАСТНИКИ!$A$2:$K$705,11,FALSE)</f>
        <v>#N/A</v>
      </c>
      <c r="F79" s="192"/>
      <c r="G79" s="199"/>
      <c r="H79" s="229"/>
      <c r="I79" s="47"/>
      <c r="J79" s="108"/>
    </row>
    <row r="80" spans="1:12" ht="21" hidden="1" customHeight="1" x14ac:dyDescent="0.25">
      <c r="A80" s="49"/>
      <c r="B80" s="80" t="s">
        <v>77</v>
      </c>
      <c r="C80" s="49"/>
      <c r="D80" s="231"/>
      <c r="E80" s="232"/>
      <c r="F80" s="193"/>
      <c r="G80" s="193"/>
      <c r="H80" s="164"/>
      <c r="I80" s="47"/>
      <c r="J80" s="164"/>
    </row>
    <row r="81" spans="1:12" ht="21" hidden="1" customHeight="1" x14ac:dyDescent="0.2">
      <c r="A81" s="47" t="s">
        <v>17</v>
      </c>
      <c r="B81" s="293" t="e">
        <f>VLOOKUP($F81,УЧАСТНИКИ!$A$1:$K$705,3,FALSE)</f>
        <v>#N/A</v>
      </c>
      <c r="C81" s="108" t="e">
        <f>VLOOKUP($F81,УЧАСТНИКИ!$A$1:$K$705,4,FALSE)</f>
        <v>#N/A</v>
      </c>
      <c r="D81" s="230" t="e">
        <f>VLOOKUP($F81,УЧАСТНИКИ!$A$1:$K$705,5,FALSE)</f>
        <v>#N/A</v>
      </c>
      <c r="E81" s="230" t="e">
        <f>VLOOKUP($F81,УЧАСТНИКИ!$A$1:$K$705,11,FALSE)</f>
        <v>#N/A</v>
      </c>
      <c r="F81" s="192"/>
      <c r="G81" s="199"/>
      <c r="H81" s="229"/>
      <c r="I81" s="47"/>
      <c r="J81" s="108"/>
      <c r="L81" s="2"/>
    </row>
    <row r="82" spans="1:12" ht="21" hidden="1" customHeight="1" x14ac:dyDescent="0.2">
      <c r="A82" s="47" t="s">
        <v>18</v>
      </c>
      <c r="B82" s="293" t="e">
        <f>VLOOKUP($F82,УЧАСТНИКИ!$A$1:$K$705,3,FALSE)</f>
        <v>#N/A</v>
      </c>
      <c r="C82" s="108" t="e">
        <f>VLOOKUP($F82,УЧАСТНИКИ!$A$1:$K$705,4,FALSE)</f>
        <v>#N/A</v>
      </c>
      <c r="D82" s="230" t="e">
        <f>VLOOKUP($F82,УЧАСТНИКИ!$A$1:$K$705,5,FALSE)</f>
        <v>#N/A</v>
      </c>
      <c r="E82" s="230" t="e">
        <f>VLOOKUP($F82,УЧАСТНИКИ!$A$1:$K$705,11,FALSE)</f>
        <v>#N/A</v>
      </c>
      <c r="F82" s="192"/>
      <c r="G82" s="199"/>
      <c r="H82" s="229"/>
      <c r="I82" s="47"/>
      <c r="J82" s="108"/>
    </row>
    <row r="83" spans="1:12" ht="21" hidden="1" customHeight="1" x14ac:dyDescent="0.2">
      <c r="A83" s="47" t="s">
        <v>19</v>
      </c>
      <c r="B83" s="293" t="e">
        <f>VLOOKUP($F83,УЧАСТНИКИ!$A$2:$K$705,3,FALSE)</f>
        <v>#N/A</v>
      </c>
      <c r="C83" s="108" t="e">
        <f>VLOOKUP($F83,УЧАСТНИКИ!$A$2:$K$705,4,FALSE)</f>
        <v>#N/A</v>
      </c>
      <c r="D83" s="230" t="e">
        <f>VLOOKUP($F83,УЧАСТНИКИ!$A$2:$K$705,5,FALSE)</f>
        <v>#N/A</v>
      </c>
      <c r="E83" s="230" t="e">
        <f>VLOOKUP($F83,УЧАСТНИКИ!$A$2:$K$705,11,FALSE)</f>
        <v>#N/A</v>
      </c>
      <c r="F83" s="192"/>
      <c r="G83" s="199"/>
      <c r="H83" s="229"/>
      <c r="I83" s="47"/>
      <c r="J83" s="108"/>
    </row>
    <row r="84" spans="1:12" ht="21" hidden="1" customHeight="1" x14ac:dyDescent="0.2">
      <c r="A84" s="47" t="s">
        <v>20</v>
      </c>
      <c r="B84" s="293" t="e">
        <f>VLOOKUP($F84,УЧАСТНИКИ!$A$2:$K$705,3,FALSE)</f>
        <v>#N/A</v>
      </c>
      <c r="C84" s="108" t="e">
        <f>VLOOKUP($F84,УЧАСТНИКИ!$A$2:$K$705,4,FALSE)</f>
        <v>#N/A</v>
      </c>
      <c r="D84" s="230" t="e">
        <f>VLOOKUP($F84,УЧАСТНИКИ!$A$2:$K$705,5,FALSE)</f>
        <v>#N/A</v>
      </c>
      <c r="E84" s="230" t="e">
        <f>VLOOKUP($F84,УЧАСТНИКИ!$A$2:$K$705,11,FALSE)</f>
        <v>#N/A</v>
      </c>
      <c r="F84" s="192"/>
      <c r="G84" s="199"/>
      <c r="H84" s="229"/>
      <c r="I84" s="47"/>
      <c r="J84" s="108"/>
    </row>
    <row r="85" spans="1:12" ht="21" hidden="1" customHeight="1" x14ac:dyDescent="0.2">
      <c r="A85" s="47" t="s">
        <v>21</v>
      </c>
      <c r="B85" s="293" t="e">
        <f>VLOOKUP($F85,УЧАСТНИКИ!$A$2:$K$705,3,FALSE)</f>
        <v>#N/A</v>
      </c>
      <c r="C85" s="108" t="e">
        <f>VLOOKUP($F85,УЧАСТНИКИ!$A$2:$K$705,4,FALSE)</f>
        <v>#N/A</v>
      </c>
      <c r="D85" s="230" t="e">
        <f>VLOOKUP($F85,УЧАСТНИКИ!$A$2:$K$705,5,FALSE)</f>
        <v>#N/A</v>
      </c>
      <c r="E85" s="230" t="e">
        <f>VLOOKUP($F85,УЧАСТНИКИ!$A$2:$K$705,11,FALSE)</f>
        <v>#N/A</v>
      </c>
      <c r="F85" s="192"/>
      <c r="G85" s="199"/>
      <c r="H85" s="229"/>
      <c r="I85" s="47"/>
      <c r="J85" s="108"/>
    </row>
    <row r="86" spans="1:12" ht="20.25" hidden="1" customHeight="1" x14ac:dyDescent="0.2">
      <c r="A86" s="47" t="s">
        <v>22</v>
      </c>
      <c r="B86" s="293" t="e">
        <f>VLOOKUP($F86,УЧАСТНИКИ!$A$2:$K$705,3,FALSE)</f>
        <v>#N/A</v>
      </c>
      <c r="C86" s="108" t="e">
        <f>VLOOKUP($F86,УЧАСТНИКИ!$A$2:$K$705,4,FALSE)</f>
        <v>#N/A</v>
      </c>
      <c r="D86" s="230" t="e">
        <f>VLOOKUP($F86,УЧАСТНИКИ!$A$2:$K$705,5,FALSE)</f>
        <v>#N/A</v>
      </c>
      <c r="E86" s="230" t="e">
        <f>VLOOKUP($F86,УЧАСТНИКИ!$A$2:$K$705,11,FALSE)</f>
        <v>#N/A</v>
      </c>
      <c r="F86" s="192"/>
      <c r="G86" s="199"/>
      <c r="H86" s="229"/>
      <c r="I86" s="47"/>
      <c r="J86" s="108"/>
    </row>
    <row r="87" spans="1:12" ht="21" hidden="1" customHeight="1" x14ac:dyDescent="0.25">
      <c r="A87" s="49"/>
      <c r="B87" s="80" t="s">
        <v>78</v>
      </c>
      <c r="C87" s="49"/>
      <c r="D87" s="231"/>
      <c r="E87" s="232"/>
      <c r="F87" s="193"/>
      <c r="G87" s="193"/>
      <c r="H87" s="164"/>
      <c r="I87" s="47"/>
      <c r="J87" s="164"/>
    </row>
    <row r="88" spans="1:12" ht="21" hidden="1" customHeight="1" x14ac:dyDescent="0.2">
      <c r="A88" s="47" t="s">
        <v>17</v>
      </c>
      <c r="B88" s="293" t="e">
        <f>VLOOKUP($F88,УЧАСТНИКИ!$A$1:$K$705,3,FALSE)</f>
        <v>#N/A</v>
      </c>
      <c r="C88" s="108" t="e">
        <f>VLOOKUP($F88,УЧАСТНИКИ!$A$1:$K$705,4,FALSE)</f>
        <v>#N/A</v>
      </c>
      <c r="D88" s="230" t="e">
        <f>VLOOKUP($F88,УЧАСТНИКИ!$A$1:$K$705,5,FALSE)</f>
        <v>#N/A</v>
      </c>
      <c r="E88" s="230" t="e">
        <f>VLOOKUP($F88,УЧАСТНИКИ!$A$1:$K$705,11,FALSE)</f>
        <v>#N/A</v>
      </c>
      <c r="F88" s="192"/>
      <c r="G88" s="199"/>
      <c r="H88" s="229"/>
      <c r="I88" s="47"/>
      <c r="J88" s="108"/>
      <c r="L88" s="2"/>
    </row>
    <row r="89" spans="1:12" ht="21" hidden="1" customHeight="1" x14ac:dyDescent="0.2">
      <c r="A89" s="47" t="s">
        <v>18</v>
      </c>
      <c r="B89" s="293" t="e">
        <f>VLOOKUP($F89,УЧАСТНИКИ!$A$1:$K$705,3,FALSE)</f>
        <v>#N/A</v>
      </c>
      <c r="C89" s="108" t="e">
        <f>VLOOKUP($F89,УЧАСТНИКИ!$A$1:$K$705,4,FALSE)</f>
        <v>#N/A</v>
      </c>
      <c r="D89" s="230" t="e">
        <f>VLOOKUP($F89,УЧАСТНИКИ!$A$1:$K$705,5,FALSE)</f>
        <v>#N/A</v>
      </c>
      <c r="E89" s="230" t="e">
        <f>VLOOKUP($F89,УЧАСТНИКИ!$A$1:$K$705,11,FALSE)</f>
        <v>#N/A</v>
      </c>
      <c r="F89" s="192"/>
      <c r="G89" s="199"/>
      <c r="H89" s="229"/>
      <c r="I89" s="47"/>
      <c r="J89" s="108"/>
    </row>
    <row r="90" spans="1:12" ht="21" hidden="1" customHeight="1" x14ac:dyDescent="0.2">
      <c r="A90" s="47" t="s">
        <v>19</v>
      </c>
      <c r="B90" s="293" t="e">
        <f>VLOOKUP($F90,УЧАСТНИКИ!$A$1:$K$705,3,FALSE)</f>
        <v>#N/A</v>
      </c>
      <c r="C90" s="108" t="e">
        <f>VLOOKUP($F90,УЧАСТНИКИ!$A$1:$K$705,4,FALSE)</f>
        <v>#N/A</v>
      </c>
      <c r="D90" s="230" t="e">
        <f>VLOOKUP($F90,УЧАСТНИКИ!$A$1:$K$705,5,FALSE)</f>
        <v>#N/A</v>
      </c>
      <c r="E90" s="230" t="e">
        <f>VLOOKUP($F90,УЧАСТНИКИ!$A$1:$K$705,11,FALSE)</f>
        <v>#N/A</v>
      </c>
      <c r="F90" s="192"/>
      <c r="G90" s="199"/>
      <c r="H90" s="229"/>
      <c r="I90" s="47"/>
      <c r="J90" s="108"/>
    </row>
    <row r="91" spans="1:12" ht="21" hidden="1" customHeight="1" x14ac:dyDescent="0.2">
      <c r="A91" s="47" t="s">
        <v>20</v>
      </c>
      <c r="B91" s="293" t="e">
        <f>VLOOKUP($F91,УЧАСТНИКИ!$A$1:$K$705,3,FALSE)</f>
        <v>#N/A</v>
      </c>
      <c r="C91" s="108" t="e">
        <f>VLOOKUP($F91,УЧАСТНИКИ!$A$1:$K$705,4,FALSE)</f>
        <v>#N/A</v>
      </c>
      <c r="D91" s="230" t="e">
        <f>VLOOKUP($F91,УЧАСТНИКИ!$A$1:$K$705,5,FALSE)</f>
        <v>#N/A</v>
      </c>
      <c r="E91" s="230" t="e">
        <f>VLOOKUP($F91,УЧАСТНИКИ!$A$1:$K$705,11,FALSE)</f>
        <v>#N/A</v>
      </c>
      <c r="F91" s="192"/>
      <c r="G91" s="199"/>
      <c r="H91" s="229"/>
      <c r="I91" s="47"/>
      <c r="J91" s="108"/>
    </row>
    <row r="92" spans="1:12" ht="21" hidden="1" customHeight="1" x14ac:dyDescent="0.2">
      <c r="A92" s="47" t="s">
        <v>21</v>
      </c>
      <c r="B92" s="293" t="e">
        <f>VLOOKUP($F92,УЧАСТНИКИ!$A$1:$K$705,3,FALSE)</f>
        <v>#N/A</v>
      </c>
      <c r="C92" s="108" t="e">
        <f>VLOOKUP($F92,УЧАСТНИКИ!$A$1:$K$705,4,FALSE)</f>
        <v>#N/A</v>
      </c>
      <c r="D92" s="230" t="e">
        <f>VLOOKUP($F92,УЧАСТНИКИ!$A$1:$K$705,5,FALSE)</f>
        <v>#N/A</v>
      </c>
      <c r="E92" s="230" t="e">
        <f>VLOOKUP($F92,УЧАСТНИКИ!$A$1:$K$705,11,FALSE)</f>
        <v>#N/A</v>
      </c>
      <c r="F92" s="192"/>
      <c r="G92" s="199"/>
      <c r="H92" s="229"/>
      <c r="I92" s="47"/>
      <c r="J92" s="108"/>
    </row>
    <row r="93" spans="1:12" ht="20.25" hidden="1" customHeight="1" x14ac:dyDescent="0.2">
      <c r="A93" s="47" t="s">
        <v>22</v>
      </c>
      <c r="B93" s="293" t="e">
        <f>VLOOKUP($F93,УЧАСТНИКИ!$A$1:$K$705,3,FALSE)</f>
        <v>#N/A</v>
      </c>
      <c r="C93" s="108" t="e">
        <f>VLOOKUP($F93,УЧАСТНИКИ!$A$1:$K$705,4,FALSE)</f>
        <v>#N/A</v>
      </c>
      <c r="D93" s="230" t="e">
        <f>VLOOKUP($F93,УЧАСТНИКИ!$A$1:$K$705,5,FALSE)</f>
        <v>#N/A</v>
      </c>
      <c r="E93" s="230" t="e">
        <f>VLOOKUP($F93,УЧАСТНИКИ!$A$1:$K$705,11,FALSE)</f>
        <v>#N/A</v>
      </c>
      <c r="F93" s="192"/>
      <c r="G93" s="199"/>
      <c r="H93" s="229"/>
      <c r="I93" s="47"/>
      <c r="J93" s="108"/>
    </row>
    <row r="94" spans="1:12" ht="21" hidden="1" customHeight="1" x14ac:dyDescent="0.25">
      <c r="A94" s="49"/>
      <c r="B94" s="80" t="s">
        <v>79</v>
      </c>
      <c r="C94" s="49"/>
      <c r="D94" s="231"/>
      <c r="E94" s="232"/>
      <c r="F94" s="193"/>
      <c r="G94" s="193"/>
      <c r="H94" s="164"/>
      <c r="I94" s="47"/>
      <c r="J94" s="164"/>
    </row>
    <row r="95" spans="1:12" ht="21" hidden="1" customHeight="1" x14ac:dyDescent="0.2">
      <c r="A95" s="47" t="s">
        <v>17</v>
      </c>
      <c r="B95" s="293" t="e">
        <f>VLOOKUP($F95,УЧАСТНИКИ!$A$1:$K$705,3,FALSE)</f>
        <v>#N/A</v>
      </c>
      <c r="C95" s="108" t="e">
        <f>VLOOKUP($F95,УЧАСТНИКИ!$A$1:$K$705,4,FALSE)</f>
        <v>#N/A</v>
      </c>
      <c r="D95" s="230" t="e">
        <f>VLOOKUP($F95,УЧАСТНИКИ!$A$1:$K$705,5,FALSE)</f>
        <v>#N/A</v>
      </c>
      <c r="E95" s="230" t="e">
        <f>VLOOKUP($F95,УЧАСТНИКИ!$A$1:$K$705,11,FALSE)</f>
        <v>#N/A</v>
      </c>
      <c r="F95" s="192"/>
      <c r="G95" s="199"/>
      <c r="H95" s="229"/>
      <c r="I95" s="47"/>
      <c r="J95" s="108"/>
      <c r="L95" s="2"/>
    </row>
    <row r="96" spans="1:12" ht="21" hidden="1" customHeight="1" x14ac:dyDescent="0.2">
      <c r="A96" s="47" t="s">
        <v>18</v>
      </c>
      <c r="B96" s="293" t="e">
        <f>VLOOKUP($F96,УЧАСТНИКИ!$A$1:$K$705,3,FALSE)</f>
        <v>#N/A</v>
      </c>
      <c r="C96" s="108" t="e">
        <f>VLOOKUP($F96,УЧАСТНИКИ!$A$1:$K$705,4,FALSE)</f>
        <v>#N/A</v>
      </c>
      <c r="D96" s="230" t="e">
        <f>VLOOKUP($F96,УЧАСТНИКИ!$A$1:$K$705,5,FALSE)</f>
        <v>#N/A</v>
      </c>
      <c r="E96" s="230" t="e">
        <f>VLOOKUP($F96,УЧАСТНИКИ!$A$1:$K$705,11,FALSE)</f>
        <v>#N/A</v>
      </c>
      <c r="F96" s="192"/>
      <c r="G96" s="199"/>
      <c r="H96" s="229"/>
      <c r="I96" s="47"/>
      <c r="J96" s="108"/>
    </row>
    <row r="97" spans="1:12" ht="21" hidden="1" customHeight="1" x14ac:dyDescent="0.2">
      <c r="A97" s="47" t="s">
        <v>19</v>
      </c>
      <c r="B97" s="293" t="e">
        <f>VLOOKUP($F97,УЧАСТНИКИ!$A$1:$K$705,3,FALSE)</f>
        <v>#N/A</v>
      </c>
      <c r="C97" s="108" t="e">
        <f>VLOOKUP($F97,УЧАСТНИКИ!$A$1:$K$705,4,FALSE)</f>
        <v>#N/A</v>
      </c>
      <c r="D97" s="230" t="e">
        <f>VLOOKUP($F97,УЧАСТНИКИ!$A$1:$K$705,5,FALSE)</f>
        <v>#N/A</v>
      </c>
      <c r="E97" s="230" t="e">
        <f>VLOOKUP($F97,УЧАСТНИКИ!$A$1:$K$705,11,FALSE)</f>
        <v>#N/A</v>
      </c>
      <c r="F97" s="192"/>
      <c r="G97" s="199"/>
      <c r="H97" s="229"/>
      <c r="I97" s="47"/>
      <c r="J97" s="108"/>
    </row>
    <row r="98" spans="1:12" ht="21" hidden="1" customHeight="1" x14ac:dyDescent="0.2">
      <c r="A98" s="47" t="s">
        <v>20</v>
      </c>
      <c r="B98" s="293" t="e">
        <f>VLOOKUP($F98,УЧАСТНИКИ!$A$1:$K$705,3,FALSE)</f>
        <v>#N/A</v>
      </c>
      <c r="C98" s="108" t="e">
        <f>VLOOKUP($F98,УЧАСТНИКИ!$A$1:$K$705,4,FALSE)</f>
        <v>#N/A</v>
      </c>
      <c r="D98" s="230" t="e">
        <f>VLOOKUP($F98,УЧАСТНИКИ!$A$1:$K$705,5,FALSE)</f>
        <v>#N/A</v>
      </c>
      <c r="E98" s="230" t="e">
        <f>VLOOKUP($F98,УЧАСТНИКИ!$A$1:$K$705,11,FALSE)</f>
        <v>#N/A</v>
      </c>
      <c r="F98" s="192"/>
      <c r="G98" s="199"/>
      <c r="H98" s="229"/>
      <c r="I98" s="47"/>
      <c r="J98" s="108"/>
    </row>
    <row r="99" spans="1:12" ht="21" hidden="1" customHeight="1" x14ac:dyDescent="0.2">
      <c r="A99" s="47" t="s">
        <v>21</v>
      </c>
      <c r="B99" s="293" t="e">
        <f>VLOOKUP($F99,УЧАСТНИКИ!$A$1:$K$705,3,FALSE)</f>
        <v>#N/A</v>
      </c>
      <c r="C99" s="108" t="e">
        <f>VLOOKUP($F99,УЧАСТНИКИ!$A$1:$K$705,4,FALSE)</f>
        <v>#N/A</v>
      </c>
      <c r="D99" s="230" t="e">
        <f>VLOOKUP($F99,УЧАСТНИКИ!$A$1:$K$705,5,FALSE)</f>
        <v>#N/A</v>
      </c>
      <c r="E99" s="230" t="e">
        <f>VLOOKUP($F99,УЧАСТНИКИ!$A$1:$K$705,11,FALSE)</f>
        <v>#N/A</v>
      </c>
      <c r="F99" s="192"/>
      <c r="G99" s="199"/>
      <c r="H99" s="229"/>
      <c r="I99" s="47"/>
      <c r="J99" s="108"/>
    </row>
    <row r="100" spans="1:12" ht="20.25" hidden="1" customHeight="1" x14ac:dyDescent="0.2">
      <c r="A100" s="47" t="s">
        <v>22</v>
      </c>
      <c r="B100" s="293" t="e">
        <f>VLOOKUP($F100,УЧАСТНИКИ!$A$1:$K$705,3,FALSE)</f>
        <v>#N/A</v>
      </c>
      <c r="C100" s="108" t="e">
        <f>VLOOKUP($F100,УЧАСТНИКИ!$A$1:$K$705,4,FALSE)</f>
        <v>#N/A</v>
      </c>
      <c r="D100" s="230" t="e">
        <f>VLOOKUP($F100,УЧАСТНИКИ!$A$1:$K$705,5,FALSE)</f>
        <v>#N/A</v>
      </c>
      <c r="E100" s="230" t="e">
        <f>VLOOKUP($F100,УЧАСТНИКИ!$A$1:$K$705,11,FALSE)</f>
        <v>#N/A</v>
      </c>
      <c r="F100" s="192"/>
      <c r="G100" s="199"/>
      <c r="H100" s="229"/>
      <c r="I100" s="47"/>
      <c r="J100" s="108"/>
    </row>
    <row r="101" spans="1:12" ht="21" hidden="1" customHeight="1" x14ac:dyDescent="0.25">
      <c r="A101" s="49"/>
      <c r="B101" s="80" t="s">
        <v>80</v>
      </c>
      <c r="C101" s="49"/>
      <c r="D101" s="231"/>
      <c r="E101" s="232"/>
      <c r="F101" s="193"/>
      <c r="G101" s="193"/>
      <c r="H101" s="164"/>
      <c r="I101" s="47"/>
      <c r="J101" s="164"/>
    </row>
    <row r="102" spans="1:12" ht="21" hidden="1" customHeight="1" x14ac:dyDescent="0.2">
      <c r="A102" s="47" t="s">
        <v>17</v>
      </c>
      <c r="B102" s="293" t="e">
        <f>VLOOKUP($F102,УЧАСТНИКИ!$A$1:$K$705,3,FALSE)</f>
        <v>#N/A</v>
      </c>
      <c r="C102" s="108" t="e">
        <f>VLOOKUP($F102,УЧАСТНИКИ!$A$1:$K$705,4,FALSE)</f>
        <v>#N/A</v>
      </c>
      <c r="D102" s="230" t="e">
        <f>VLOOKUP($F102,УЧАСТНИКИ!$A$1:$K$705,5,FALSE)</f>
        <v>#N/A</v>
      </c>
      <c r="E102" s="230" t="e">
        <f>VLOOKUP($F102,УЧАСТНИКИ!$A$1:$K$705,11,FALSE)</f>
        <v>#N/A</v>
      </c>
      <c r="F102" s="192"/>
      <c r="G102" s="199"/>
      <c r="H102" s="229"/>
      <c r="I102" s="47"/>
      <c r="J102" s="108"/>
      <c r="L102" s="2"/>
    </row>
    <row r="103" spans="1:12" ht="21" hidden="1" customHeight="1" x14ac:dyDescent="0.2">
      <c r="A103" s="47" t="s">
        <v>18</v>
      </c>
      <c r="B103" s="293" t="e">
        <f>VLOOKUP($F103,УЧАСТНИКИ!$A$1:$K$705,3,FALSE)</f>
        <v>#N/A</v>
      </c>
      <c r="C103" s="108" t="e">
        <f>VLOOKUP($F103,УЧАСТНИКИ!$A$1:$K$705,4,FALSE)</f>
        <v>#N/A</v>
      </c>
      <c r="D103" s="230" t="e">
        <f>VLOOKUP($F103,УЧАСТНИКИ!$A$1:$K$705,5,FALSE)</f>
        <v>#N/A</v>
      </c>
      <c r="E103" s="230" t="e">
        <f>VLOOKUP($F103,УЧАСТНИКИ!$A$1:$K$705,11,FALSE)</f>
        <v>#N/A</v>
      </c>
      <c r="F103" s="192"/>
      <c r="G103" s="199"/>
      <c r="H103" s="229"/>
      <c r="I103" s="47"/>
      <c r="J103" s="108"/>
    </row>
    <row r="104" spans="1:12" ht="21" hidden="1" customHeight="1" x14ac:dyDescent="0.2">
      <c r="A104" s="47" t="s">
        <v>19</v>
      </c>
      <c r="B104" s="293" t="e">
        <f>VLOOKUP($F104,УЧАСТНИКИ!$A$1:$K$705,3,FALSE)</f>
        <v>#N/A</v>
      </c>
      <c r="C104" s="108" t="e">
        <f>VLOOKUP($F104,УЧАСТНИКИ!$A$1:$K$705,4,FALSE)</f>
        <v>#N/A</v>
      </c>
      <c r="D104" s="230" t="e">
        <f>VLOOKUP($F104,УЧАСТНИКИ!$A$1:$K$705,5,FALSE)</f>
        <v>#N/A</v>
      </c>
      <c r="E104" s="230" t="e">
        <f>VLOOKUP($F104,УЧАСТНИКИ!$A$1:$K$705,11,FALSE)</f>
        <v>#N/A</v>
      </c>
      <c r="F104" s="192"/>
      <c r="G104" s="199"/>
      <c r="H104" s="229"/>
      <c r="I104" s="47"/>
      <c r="J104" s="108"/>
    </row>
    <row r="105" spans="1:12" ht="21" hidden="1" customHeight="1" x14ac:dyDescent="0.2">
      <c r="A105" s="47" t="s">
        <v>20</v>
      </c>
      <c r="B105" s="293" t="e">
        <f>VLOOKUP($F105,УЧАСТНИКИ!$A$1:$K$705,3,FALSE)</f>
        <v>#N/A</v>
      </c>
      <c r="C105" s="108" t="e">
        <f>VLOOKUP($F105,УЧАСТНИКИ!$A$1:$K$705,4,FALSE)</f>
        <v>#N/A</v>
      </c>
      <c r="D105" s="230" t="e">
        <f>VLOOKUP($F105,УЧАСТНИКИ!$A$1:$K$705,5,FALSE)</f>
        <v>#N/A</v>
      </c>
      <c r="E105" s="230" t="e">
        <f>VLOOKUP($F105,УЧАСТНИКИ!$A$1:$K$705,11,FALSE)</f>
        <v>#N/A</v>
      </c>
      <c r="F105" s="192"/>
      <c r="G105" s="199"/>
      <c r="H105" s="229"/>
      <c r="I105" s="47"/>
      <c r="J105" s="108"/>
    </row>
    <row r="106" spans="1:12" ht="21" hidden="1" customHeight="1" x14ac:dyDescent="0.2">
      <c r="A106" s="47" t="s">
        <v>21</v>
      </c>
      <c r="B106" s="293" t="e">
        <f>VLOOKUP($F106,УЧАСТНИКИ!$A$1:$K$705,3,FALSE)</f>
        <v>#N/A</v>
      </c>
      <c r="C106" s="108" t="e">
        <f>VLOOKUP($F106,УЧАСТНИКИ!$A$1:$K$705,4,FALSE)</f>
        <v>#N/A</v>
      </c>
      <c r="D106" s="230" t="e">
        <f>VLOOKUP($F106,УЧАСТНИКИ!$A$1:$K$705,5,FALSE)</f>
        <v>#N/A</v>
      </c>
      <c r="E106" s="230" t="e">
        <f>VLOOKUP($F106,УЧАСТНИКИ!$A$1:$K$705,11,FALSE)</f>
        <v>#N/A</v>
      </c>
      <c r="F106" s="192"/>
      <c r="G106" s="199"/>
      <c r="H106" s="229"/>
      <c r="I106" s="47"/>
      <c r="J106" s="108"/>
    </row>
    <row r="107" spans="1:12" ht="20.25" hidden="1" customHeight="1" x14ac:dyDescent="0.2">
      <c r="A107" s="47" t="s">
        <v>22</v>
      </c>
      <c r="B107" s="293" t="e">
        <f>VLOOKUP($F107,УЧАСТНИКИ!$A$1:$K$705,3,FALSE)</f>
        <v>#N/A</v>
      </c>
      <c r="C107" s="108" t="e">
        <f>VLOOKUP($F107,УЧАСТНИКИ!$A$1:$K$705,4,FALSE)</f>
        <v>#N/A</v>
      </c>
      <c r="D107" s="230" t="e">
        <f>VLOOKUP($F107,УЧАСТНИКИ!$A$1:$K$705,5,FALSE)</f>
        <v>#N/A</v>
      </c>
      <c r="E107" s="230" t="e">
        <f>VLOOKUP($F107,УЧАСТНИКИ!$A$1:$K$705,11,FALSE)</f>
        <v>#N/A</v>
      </c>
      <c r="F107" s="192"/>
      <c r="G107" s="199"/>
      <c r="H107" s="229"/>
      <c r="I107" s="47"/>
      <c r="J107" s="108"/>
    </row>
    <row r="108" spans="1:12" ht="21" hidden="1" customHeight="1" x14ac:dyDescent="0.25">
      <c r="A108" s="49"/>
      <c r="B108" s="80" t="s">
        <v>81</v>
      </c>
      <c r="C108" s="49"/>
      <c r="D108" s="231"/>
      <c r="E108" s="232"/>
      <c r="F108" s="193"/>
      <c r="G108" s="193"/>
      <c r="H108" s="164"/>
      <c r="I108" s="47"/>
      <c r="J108" s="164"/>
    </row>
    <row r="109" spans="1:12" ht="21" hidden="1" customHeight="1" x14ac:dyDescent="0.2">
      <c r="A109" s="47" t="s">
        <v>17</v>
      </c>
      <c r="B109" s="293" t="e">
        <f>VLOOKUP($F109,УЧАСТНИКИ!$A$1:$K$705,3,FALSE)</f>
        <v>#N/A</v>
      </c>
      <c r="C109" s="108" t="e">
        <f>VLOOKUP($F109,УЧАСТНИКИ!$A$1:$K$705,4,FALSE)</f>
        <v>#N/A</v>
      </c>
      <c r="D109" s="230" t="e">
        <f>VLOOKUP($F109,УЧАСТНИКИ!$A$1:$K$705,5,FALSE)</f>
        <v>#N/A</v>
      </c>
      <c r="E109" s="230" t="e">
        <f>VLOOKUP($F109,УЧАСТНИКИ!$A$1:$K$705,11,FALSE)</f>
        <v>#N/A</v>
      </c>
      <c r="F109" s="192"/>
      <c r="G109" s="199"/>
      <c r="H109" s="229"/>
      <c r="I109" s="47"/>
      <c r="J109" s="108" t="e">
        <f>VLOOKUP($F109,УЧАСТНИКИ!$A$2:$K$231,9,FALSE)</f>
        <v>#N/A</v>
      </c>
      <c r="L109" s="2"/>
    </row>
    <row r="110" spans="1:12" ht="21" hidden="1" customHeight="1" x14ac:dyDescent="0.2">
      <c r="A110" s="47" t="s">
        <v>18</v>
      </c>
      <c r="B110" s="293" t="e">
        <f>VLOOKUP($F110,УЧАСТНИКИ!$A$1:$K$705,3,FALSE)</f>
        <v>#N/A</v>
      </c>
      <c r="C110" s="108" t="e">
        <f>VLOOKUP($F110,УЧАСТНИКИ!$A$1:$K$705,4,FALSE)</f>
        <v>#N/A</v>
      </c>
      <c r="D110" s="230" t="e">
        <f>VLOOKUP($F110,УЧАСТНИКИ!$A$1:$K$705,5,FALSE)</f>
        <v>#N/A</v>
      </c>
      <c r="E110" s="230" t="e">
        <f>VLOOKUP($F110,УЧАСТНИКИ!$A$1:$K$705,11,FALSE)</f>
        <v>#N/A</v>
      </c>
      <c r="F110" s="192"/>
      <c r="G110" s="199"/>
      <c r="H110" s="229"/>
      <c r="I110" s="47"/>
      <c r="J110" s="108" t="e">
        <f>VLOOKUP($F110,УЧАСТНИКИ!$A$2:$K$231,9,FALSE)</f>
        <v>#N/A</v>
      </c>
    </row>
    <row r="111" spans="1:12" ht="21" hidden="1" customHeight="1" x14ac:dyDescent="0.2">
      <c r="A111" s="47" t="s">
        <v>19</v>
      </c>
      <c r="B111" s="293" t="e">
        <f>VLOOKUP($F111,УЧАСТНИКИ!$A$1:$K$705,3,FALSE)</f>
        <v>#N/A</v>
      </c>
      <c r="C111" s="108" t="e">
        <f>VLOOKUP($F111,УЧАСТНИКИ!$A$1:$K$705,4,FALSE)</f>
        <v>#N/A</v>
      </c>
      <c r="D111" s="230" t="e">
        <f>VLOOKUP($F111,УЧАСТНИКИ!$A$1:$K$705,5,FALSE)</f>
        <v>#N/A</v>
      </c>
      <c r="E111" s="230" t="e">
        <f>VLOOKUP($F111,УЧАСТНИКИ!$A$1:$K$705,11,FALSE)</f>
        <v>#N/A</v>
      </c>
      <c r="F111" s="192"/>
      <c r="G111" s="199"/>
      <c r="H111" s="229"/>
      <c r="I111" s="47"/>
      <c r="J111" s="108" t="e">
        <f>VLOOKUP($F111,УЧАСТНИКИ!$A$2:$K$231,9,FALSE)</f>
        <v>#N/A</v>
      </c>
    </row>
    <row r="112" spans="1:12" ht="21" hidden="1" customHeight="1" x14ac:dyDescent="0.2">
      <c r="A112" s="47" t="s">
        <v>20</v>
      </c>
      <c r="B112" s="293" t="e">
        <f>VLOOKUP($F112,УЧАСТНИКИ!$A$1:$K$705,3,FALSE)</f>
        <v>#N/A</v>
      </c>
      <c r="C112" s="108" t="e">
        <f>VLOOKUP($F112,УЧАСТНИКИ!$A$1:$K$705,4,FALSE)</f>
        <v>#N/A</v>
      </c>
      <c r="D112" s="230" t="e">
        <f>VLOOKUP($F112,УЧАСТНИКИ!$A$1:$K$705,5,FALSE)</f>
        <v>#N/A</v>
      </c>
      <c r="E112" s="230" t="e">
        <f>VLOOKUP($F112,УЧАСТНИКИ!$A$1:$K$705,11,FALSE)</f>
        <v>#N/A</v>
      </c>
      <c r="F112" s="192"/>
      <c r="G112" s="199"/>
      <c r="H112" s="229"/>
      <c r="I112" s="47"/>
      <c r="J112" s="108" t="e">
        <f>VLOOKUP($F112,УЧАСТНИКИ!$A$2:$K$231,9,FALSE)</f>
        <v>#N/A</v>
      </c>
    </row>
    <row r="113" spans="1:12" ht="21" hidden="1" customHeight="1" x14ac:dyDescent="0.2">
      <c r="A113" s="47" t="s">
        <v>21</v>
      </c>
      <c r="B113" s="293" t="e">
        <f>VLOOKUP($F113,УЧАСТНИКИ!$A$1:$K$705,3,FALSE)</f>
        <v>#N/A</v>
      </c>
      <c r="C113" s="108" t="e">
        <f>VLOOKUP($F113,УЧАСТНИКИ!$A$1:$K$705,4,FALSE)</f>
        <v>#N/A</v>
      </c>
      <c r="D113" s="230" t="e">
        <f>VLOOKUP($F113,УЧАСТНИКИ!$A$1:$K$705,5,FALSE)</f>
        <v>#N/A</v>
      </c>
      <c r="E113" s="230" t="e">
        <f>VLOOKUP($F113,УЧАСТНИКИ!$A$1:$K$705,11,FALSE)</f>
        <v>#N/A</v>
      </c>
      <c r="F113" s="192"/>
      <c r="G113" s="199"/>
      <c r="H113" s="229"/>
      <c r="I113" s="47"/>
      <c r="J113" s="108" t="e">
        <f>VLOOKUP($F113,УЧАСТНИКИ!$A$2:$K$231,9,FALSE)</f>
        <v>#N/A</v>
      </c>
    </row>
    <row r="114" spans="1:12" ht="20.25" hidden="1" customHeight="1" x14ac:dyDescent="0.2">
      <c r="A114" s="47" t="s">
        <v>22</v>
      </c>
      <c r="B114" s="293" t="e">
        <f>VLOOKUP($F114,УЧАСТНИКИ!$A$1:$K$705,3,FALSE)</f>
        <v>#N/A</v>
      </c>
      <c r="C114" s="108" t="e">
        <f>VLOOKUP($F114,УЧАСТНИКИ!$A$1:$K$705,4,FALSE)</f>
        <v>#N/A</v>
      </c>
      <c r="D114" s="230" t="e">
        <f>VLOOKUP($F114,УЧАСТНИКИ!$A$1:$K$705,5,FALSE)</f>
        <v>#N/A</v>
      </c>
      <c r="E114" s="230" t="e">
        <f>VLOOKUP($F114,УЧАСТНИКИ!$A$1:$K$705,11,FALSE)</f>
        <v>#N/A</v>
      </c>
      <c r="F114" s="192"/>
      <c r="G114" s="199"/>
      <c r="H114" s="229"/>
      <c r="I114" s="47"/>
      <c r="J114" s="108" t="e">
        <f>VLOOKUP($F114,УЧАСТНИКИ!$A$2:$K$231,9,FALSE)</f>
        <v>#N/A</v>
      </c>
    </row>
    <row r="115" spans="1:12" ht="21" hidden="1" customHeight="1" x14ac:dyDescent="0.25">
      <c r="A115" s="49"/>
      <c r="B115" s="80" t="s">
        <v>82</v>
      </c>
      <c r="C115" s="49"/>
      <c r="D115" s="231"/>
      <c r="E115" s="232"/>
      <c r="F115" s="193"/>
      <c r="G115" s="193"/>
      <c r="H115" s="164"/>
      <c r="I115" s="47"/>
      <c r="J115" s="164"/>
    </row>
    <row r="116" spans="1:12" ht="21" hidden="1" customHeight="1" x14ac:dyDescent="0.2">
      <c r="A116" s="47" t="s">
        <v>17</v>
      </c>
      <c r="B116" s="293" t="e">
        <f>VLOOKUP($F116,УЧАСТНИКИ!$A$1:$K$705,3,FALSE)</f>
        <v>#N/A</v>
      </c>
      <c r="C116" s="108" t="e">
        <f>VLOOKUP($F116,УЧАСТНИКИ!$A$1:$K$705,4,FALSE)</f>
        <v>#N/A</v>
      </c>
      <c r="D116" s="230" t="e">
        <f>VLOOKUP($F116,УЧАСТНИКИ!$A$1:$K$705,5,FALSE)</f>
        <v>#N/A</v>
      </c>
      <c r="E116" s="230" t="e">
        <f>VLOOKUP($F116,УЧАСТНИКИ!$A$1:$K$705,11,FALSE)</f>
        <v>#N/A</v>
      </c>
      <c r="F116" s="192"/>
      <c r="G116" s="199"/>
      <c r="H116" s="229"/>
      <c r="I116" s="47"/>
      <c r="J116" s="108" t="e">
        <f>VLOOKUP($F116,УЧАСТНИКИ!$A$2:$K$231,9,FALSE)</f>
        <v>#N/A</v>
      </c>
      <c r="L116" s="2"/>
    </row>
    <row r="117" spans="1:12" ht="21" hidden="1" customHeight="1" x14ac:dyDescent="0.2">
      <c r="A117" s="47" t="s">
        <v>18</v>
      </c>
      <c r="B117" s="293" t="e">
        <f>VLOOKUP($F117,УЧАСТНИКИ!$A$1:$K$705,3,FALSE)</f>
        <v>#N/A</v>
      </c>
      <c r="C117" s="108" t="e">
        <f>VLOOKUP($F117,УЧАСТНИКИ!$A$1:$K$705,4,FALSE)</f>
        <v>#N/A</v>
      </c>
      <c r="D117" s="230" t="e">
        <f>VLOOKUP($F117,УЧАСТНИКИ!$A$1:$K$705,5,FALSE)</f>
        <v>#N/A</v>
      </c>
      <c r="E117" s="230" t="e">
        <f>VLOOKUP($F117,УЧАСТНИКИ!$A$1:$K$705,11,FALSE)</f>
        <v>#N/A</v>
      </c>
      <c r="F117" s="192"/>
      <c r="G117" s="199"/>
      <c r="H117" s="229"/>
      <c r="I117" s="47"/>
      <c r="J117" s="108" t="e">
        <f>VLOOKUP($F117,УЧАСТНИКИ!$A$2:$K$231,9,FALSE)</f>
        <v>#N/A</v>
      </c>
    </row>
    <row r="118" spans="1:12" ht="21" hidden="1" customHeight="1" x14ac:dyDescent="0.2">
      <c r="A118" s="47" t="s">
        <v>19</v>
      </c>
      <c r="B118" s="293" t="e">
        <f>VLOOKUP($F118,УЧАСТНИКИ!$A$1:$K$705,3,FALSE)</f>
        <v>#N/A</v>
      </c>
      <c r="C118" s="108" t="e">
        <f>VLOOKUP($F118,УЧАСТНИКИ!$A$1:$K$705,4,FALSE)</f>
        <v>#N/A</v>
      </c>
      <c r="D118" s="230" t="e">
        <f>VLOOKUP($F118,УЧАСТНИКИ!$A$1:$K$705,5,FALSE)</f>
        <v>#N/A</v>
      </c>
      <c r="E118" s="230" t="e">
        <f>VLOOKUP($F118,УЧАСТНИКИ!$A$1:$K$705,11,FALSE)</f>
        <v>#N/A</v>
      </c>
      <c r="F118" s="192"/>
      <c r="G118" s="199"/>
      <c r="H118" s="229"/>
      <c r="I118" s="47"/>
      <c r="J118" s="108" t="e">
        <f>VLOOKUP($F118,УЧАСТНИКИ!$A$2:$K$231,9,FALSE)</f>
        <v>#N/A</v>
      </c>
    </row>
    <row r="119" spans="1:12" ht="21" hidden="1" customHeight="1" x14ac:dyDescent="0.2">
      <c r="A119" s="47" t="s">
        <v>20</v>
      </c>
      <c r="B119" s="293" t="e">
        <f>VLOOKUP($F119,УЧАСТНИКИ!$A$1:$K$705,3,FALSE)</f>
        <v>#N/A</v>
      </c>
      <c r="C119" s="108" t="e">
        <f>VLOOKUP($F119,УЧАСТНИКИ!$A$1:$K$705,4,FALSE)</f>
        <v>#N/A</v>
      </c>
      <c r="D119" s="230" t="e">
        <f>VLOOKUP($F119,УЧАСТНИКИ!$A$1:$K$705,5,FALSE)</f>
        <v>#N/A</v>
      </c>
      <c r="E119" s="230" t="e">
        <f>VLOOKUP($F119,УЧАСТНИКИ!$A$1:$K$705,11,FALSE)</f>
        <v>#N/A</v>
      </c>
      <c r="F119" s="192"/>
      <c r="G119" s="199"/>
      <c r="H119" s="229"/>
      <c r="I119" s="47"/>
      <c r="J119" s="108" t="e">
        <f>VLOOKUP($F119,УЧАСТНИКИ!$A$2:$K$231,9,FALSE)</f>
        <v>#N/A</v>
      </c>
    </row>
    <row r="120" spans="1:12" ht="21" hidden="1" customHeight="1" x14ac:dyDescent="0.2">
      <c r="A120" s="47" t="s">
        <v>21</v>
      </c>
      <c r="B120" s="293" t="e">
        <f>VLOOKUP($F120,УЧАСТНИКИ!$A$1:$K$705,3,FALSE)</f>
        <v>#N/A</v>
      </c>
      <c r="C120" s="108" t="e">
        <f>VLOOKUP($F120,УЧАСТНИКИ!$A$1:$K$705,4,FALSE)</f>
        <v>#N/A</v>
      </c>
      <c r="D120" s="230" t="e">
        <f>VLOOKUP($F120,УЧАСТНИКИ!$A$1:$K$705,5,FALSE)</f>
        <v>#N/A</v>
      </c>
      <c r="E120" s="230" t="e">
        <f>VLOOKUP($F120,УЧАСТНИКИ!$A$1:$K$705,11,FALSE)</f>
        <v>#N/A</v>
      </c>
      <c r="F120" s="192"/>
      <c r="G120" s="199"/>
      <c r="H120" s="229"/>
      <c r="I120" s="47"/>
      <c r="J120" s="108" t="e">
        <f>VLOOKUP($F120,УЧАСТНИКИ!$A$2:$K$231,9,FALSE)</f>
        <v>#N/A</v>
      </c>
    </row>
    <row r="121" spans="1:12" ht="20.25" hidden="1" customHeight="1" x14ac:dyDescent="0.2">
      <c r="A121" s="47" t="s">
        <v>22</v>
      </c>
      <c r="B121" s="293" t="e">
        <f>VLOOKUP($F121,УЧАСТНИКИ!$A$1:$K$705,3,FALSE)</f>
        <v>#N/A</v>
      </c>
      <c r="C121" s="108" t="e">
        <f>VLOOKUP($F121,УЧАСТНИКИ!$A$1:$K$705,4,FALSE)</f>
        <v>#N/A</v>
      </c>
      <c r="D121" s="230" t="e">
        <f>VLOOKUP($F121,УЧАСТНИКИ!$A$1:$K$705,5,FALSE)</f>
        <v>#N/A</v>
      </c>
      <c r="E121" s="230" t="e">
        <f>VLOOKUP($F121,УЧАСТНИКИ!$A$1:$K$705,11,FALSE)</f>
        <v>#N/A</v>
      </c>
      <c r="F121" s="192"/>
      <c r="G121" s="199"/>
      <c r="H121" s="229"/>
      <c r="I121" s="47"/>
      <c r="J121" s="108" t="e">
        <f>VLOOKUP($F121,УЧАСТНИКИ!$A$2:$K$231,9,FALSE)</f>
        <v>#N/A</v>
      </c>
    </row>
    <row r="122" spans="1:12" ht="21" hidden="1" customHeight="1" x14ac:dyDescent="0.25">
      <c r="A122" s="49"/>
      <c r="B122" s="80" t="s">
        <v>83</v>
      </c>
      <c r="C122" s="49"/>
      <c r="D122" s="231"/>
      <c r="E122" s="232"/>
      <c r="F122" s="193"/>
      <c r="G122" s="193"/>
      <c r="H122" s="164"/>
      <c r="I122" s="47"/>
      <c r="J122" s="5"/>
    </row>
    <row r="123" spans="1:12" ht="21" hidden="1" customHeight="1" x14ac:dyDescent="0.2">
      <c r="A123" s="47" t="s">
        <v>17</v>
      </c>
      <c r="B123" s="293" t="e">
        <f>VLOOKUP($F123,УЧАСТНИКИ!$A$1:$K$705,3,FALSE)</f>
        <v>#N/A</v>
      </c>
      <c r="C123" s="108" t="e">
        <f>VLOOKUP($F123,УЧАСТНИКИ!$A$1:$K$705,4,FALSE)</f>
        <v>#N/A</v>
      </c>
      <c r="D123" s="230" t="e">
        <f>VLOOKUP($F123,УЧАСТНИКИ!$A$1:$K$705,5,FALSE)</f>
        <v>#N/A</v>
      </c>
      <c r="E123" s="230" t="e">
        <f>VLOOKUP($F123,УЧАСТНИКИ!$A$1:$K$705,11,FALSE)</f>
        <v>#N/A</v>
      </c>
      <c r="F123" s="192"/>
      <c r="G123" s="199"/>
      <c r="H123" s="229"/>
      <c r="I123" s="47"/>
      <c r="J123" s="108" t="e">
        <f>VLOOKUP($F123,УЧАСТНИКИ!$A$2:$K$231,9,FALSE)</f>
        <v>#N/A</v>
      </c>
    </row>
    <row r="124" spans="1:12" ht="21" hidden="1" customHeight="1" x14ac:dyDescent="0.2">
      <c r="A124" s="47" t="s">
        <v>18</v>
      </c>
      <c r="B124" s="293" t="e">
        <f>VLOOKUP($F124,УЧАСТНИКИ!$A$1:$K$705,3,FALSE)</f>
        <v>#N/A</v>
      </c>
      <c r="C124" s="108" t="e">
        <f>VLOOKUP($F124,УЧАСТНИКИ!$A$1:$K$705,4,FALSE)</f>
        <v>#N/A</v>
      </c>
      <c r="D124" s="230" t="e">
        <f>VLOOKUP($F124,УЧАСТНИКИ!$A$1:$K$705,5,FALSE)</f>
        <v>#N/A</v>
      </c>
      <c r="E124" s="230" t="e">
        <f>VLOOKUP($F124,УЧАСТНИКИ!$A$1:$K$705,11,FALSE)</f>
        <v>#N/A</v>
      </c>
      <c r="F124" s="192"/>
      <c r="G124" s="199"/>
      <c r="H124" s="229"/>
      <c r="I124" s="47"/>
      <c r="J124" s="108" t="e">
        <f>VLOOKUP($F124,УЧАСТНИКИ!$A$2:$K$231,9,FALSE)</f>
        <v>#N/A</v>
      </c>
    </row>
    <row r="125" spans="1:12" ht="21" hidden="1" customHeight="1" x14ac:dyDescent="0.2">
      <c r="A125" s="47" t="s">
        <v>19</v>
      </c>
      <c r="B125" s="293" t="e">
        <f>VLOOKUP($F125,УЧАСТНИКИ!$A$1:$K$705,3,FALSE)</f>
        <v>#N/A</v>
      </c>
      <c r="C125" s="108" t="e">
        <f>VLOOKUP($F125,УЧАСТНИКИ!$A$1:$K$705,4,FALSE)</f>
        <v>#N/A</v>
      </c>
      <c r="D125" s="230" t="e">
        <f>VLOOKUP($F125,УЧАСТНИКИ!$A$1:$K$705,5,FALSE)</f>
        <v>#N/A</v>
      </c>
      <c r="E125" s="230" t="e">
        <f>VLOOKUP($F125,УЧАСТНИКИ!$A$1:$K$705,11,FALSE)</f>
        <v>#N/A</v>
      </c>
      <c r="F125" s="192"/>
      <c r="G125" s="199"/>
      <c r="H125" s="229"/>
      <c r="I125" s="47"/>
      <c r="J125" s="108" t="e">
        <f>VLOOKUP($F125,УЧАСТНИКИ!$A$2:$K$231,9,FALSE)</f>
        <v>#N/A</v>
      </c>
    </row>
    <row r="126" spans="1:12" ht="21" hidden="1" customHeight="1" x14ac:dyDescent="0.2">
      <c r="A126" s="47" t="s">
        <v>20</v>
      </c>
      <c r="B126" s="293" t="e">
        <f>VLOOKUP($F126,УЧАСТНИКИ!$A$1:$K$705,3,FALSE)</f>
        <v>#N/A</v>
      </c>
      <c r="C126" s="108" t="e">
        <f>VLOOKUP($F126,УЧАСТНИКИ!$A$1:$K$705,4,FALSE)</f>
        <v>#N/A</v>
      </c>
      <c r="D126" s="230" t="e">
        <f>VLOOKUP($F126,УЧАСТНИКИ!$A$1:$K$705,5,FALSE)</f>
        <v>#N/A</v>
      </c>
      <c r="E126" s="230" t="e">
        <f>VLOOKUP($F126,УЧАСТНИКИ!$A$1:$K$705,11,FALSE)</f>
        <v>#N/A</v>
      </c>
      <c r="F126" s="192"/>
      <c r="G126" s="199"/>
      <c r="H126" s="229"/>
      <c r="I126" s="47"/>
      <c r="J126" s="108" t="e">
        <f>VLOOKUP($F126,УЧАСТНИКИ!$A$2:$K$231,9,FALSE)</f>
        <v>#N/A</v>
      </c>
    </row>
    <row r="127" spans="1:12" ht="21" hidden="1" customHeight="1" x14ac:dyDescent="0.2">
      <c r="A127" s="47" t="s">
        <v>21</v>
      </c>
      <c r="B127" s="293" t="e">
        <f>VLOOKUP($F127,УЧАСТНИКИ!$A$1:$K$705,3,FALSE)</f>
        <v>#N/A</v>
      </c>
      <c r="C127" s="108" t="e">
        <f>VLOOKUP($F127,УЧАСТНИКИ!$A$1:$K$705,4,FALSE)</f>
        <v>#N/A</v>
      </c>
      <c r="D127" s="230" t="e">
        <f>VLOOKUP($F127,УЧАСТНИКИ!$A$1:$K$705,5,FALSE)</f>
        <v>#N/A</v>
      </c>
      <c r="E127" s="230" t="e">
        <f>VLOOKUP($F127,УЧАСТНИКИ!$A$1:$K$705,11,FALSE)</f>
        <v>#N/A</v>
      </c>
      <c r="F127" s="192"/>
      <c r="G127" s="199"/>
      <c r="H127" s="229"/>
      <c r="I127" s="47"/>
      <c r="J127" s="108" t="e">
        <f>VLOOKUP($F127,УЧАСТНИКИ!$A$2:$K$231,9,FALSE)</f>
        <v>#N/A</v>
      </c>
    </row>
    <row r="128" spans="1:12" ht="20.25" hidden="1" customHeight="1" x14ac:dyDescent="0.2">
      <c r="A128" s="47" t="s">
        <v>22</v>
      </c>
      <c r="B128" s="293" t="e">
        <f>VLOOKUP($F128,УЧАСТНИКИ!$A$1:$K$705,3,FALSE)</f>
        <v>#N/A</v>
      </c>
      <c r="C128" s="108" t="e">
        <f>VLOOKUP($F128,УЧАСТНИКИ!$A$1:$K$705,4,FALSE)</f>
        <v>#N/A</v>
      </c>
      <c r="D128" s="230" t="e">
        <f>VLOOKUP($F128,УЧАСТНИКИ!$A$1:$K$705,5,FALSE)</f>
        <v>#N/A</v>
      </c>
      <c r="E128" s="230" t="e">
        <f>VLOOKUP($F128,УЧАСТНИКИ!$A$1:$K$705,11,FALSE)</f>
        <v>#N/A</v>
      </c>
      <c r="F128" s="192"/>
      <c r="G128" s="199"/>
      <c r="H128" s="229"/>
      <c r="I128" s="47"/>
      <c r="J128" s="108" t="e">
        <f>VLOOKUP($F128,УЧАСТНИКИ!$A$2:$K$231,9,FALSE)</f>
        <v>#N/A</v>
      </c>
    </row>
    <row r="129" spans="1:11" ht="15.75" x14ac:dyDescent="0.25">
      <c r="A129" s="309" t="s">
        <v>40</v>
      </c>
      <c r="B129" s="1"/>
      <c r="D129" s="84"/>
      <c r="E129" s="309" t="s">
        <v>35</v>
      </c>
      <c r="F129" s="309"/>
      <c r="K129" s="8"/>
    </row>
    <row r="130" spans="1:11" ht="15.75" customHeight="1" x14ac:dyDescent="0.25">
      <c r="A130" s="309" t="s">
        <v>33</v>
      </c>
      <c r="E130" s="433" t="s">
        <v>34</v>
      </c>
      <c r="F130" s="433"/>
      <c r="K130" s="8"/>
    </row>
  </sheetData>
  <autoFilter ref="A9:L130"/>
  <sortState ref="B45:F50">
    <sortCondition ref="B45"/>
  </sortState>
  <mergeCells count="8">
    <mergeCell ref="E130:F130"/>
    <mergeCell ref="A1:J1"/>
    <mergeCell ref="A2:J2"/>
    <mergeCell ref="A3:H3"/>
    <mergeCell ref="A4:B4"/>
    <mergeCell ref="A5:B5"/>
    <mergeCell ref="B8:C8"/>
    <mergeCell ref="B58:C58"/>
  </mergeCells>
  <printOptions horizontalCentered="1"/>
  <pageMargins left="0.35433070866141736" right="0.35433070866141736" top="0.47244094488188981" bottom="0.27559055118110237" header="0.27559055118110237" footer="0.19685039370078741"/>
  <pageSetup paperSize="9" scale="84" fitToHeight="25" orientation="portrait" r:id="rId1"/>
  <headerFooter alignWithMargins="0"/>
  <rowBreaks count="1" manualBreakCount="1">
    <brk id="43" max="9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G182"/>
  <sheetViews>
    <sheetView view="pageBreakPreview" zoomScaleNormal="90" zoomScaleSheetLayoutView="100" workbookViewId="0">
      <selection activeCell="B11" sqref="B11:M11"/>
    </sheetView>
  </sheetViews>
  <sheetFormatPr defaultColWidth="8.28515625" defaultRowHeight="12.75" outlineLevelCol="1" x14ac:dyDescent="0.2"/>
  <cols>
    <col min="1" max="1" width="6.140625" style="59" customWidth="1"/>
    <col min="2" max="2" width="28.140625" style="54" customWidth="1"/>
    <col min="3" max="3" width="5.5703125" style="54" customWidth="1"/>
    <col min="4" max="4" width="9.28515625" style="58" bestFit="1" customWidth="1"/>
    <col min="5" max="5" width="7.42578125" style="58" customWidth="1"/>
    <col min="6" max="6" width="19" style="58" customWidth="1"/>
    <col min="7" max="7" width="8.28515625" style="58" hidden="1" customWidth="1"/>
    <col min="8" max="8" width="20.42578125" style="58" customWidth="1"/>
    <col min="9" max="9" width="11.42578125" style="114" customWidth="1"/>
    <col min="10" max="10" width="8" style="54" customWidth="1"/>
    <col min="11" max="11" width="5.85546875" style="54" customWidth="1"/>
    <col min="12" max="12" width="7" style="54" customWidth="1"/>
    <col min="13" max="13" width="32.5703125" style="54" customWidth="1"/>
    <col min="14" max="14" width="8.28515625" style="54" customWidth="1" outlineLevel="1"/>
    <col min="15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</row>
    <row r="4" spans="1:33" ht="24.75" customHeight="1" x14ac:dyDescent="0.2">
      <c r="A4" s="432" t="str">
        <f>Name_4</f>
        <v>ЛИЧНО-КОМАНДНЫЙ ЧЕМПИОНАТ РЕСПУБЛИКИ ТАТАРСТАН ПО ЛЕГКОЙ АТЛЕТИКЕ</v>
      </c>
      <c r="B4" s="432"/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</row>
    <row r="5" spans="1:33" ht="9" customHeight="1" x14ac:dyDescent="0.2">
      <c r="A5" s="347"/>
      <c r="B5" s="347"/>
      <c r="C5" s="347"/>
      <c r="D5" s="347"/>
      <c r="E5" s="347"/>
      <c r="F5" s="347"/>
      <c r="G5" s="347"/>
      <c r="H5" s="347"/>
      <c r="I5" s="236"/>
      <c r="J5" s="347"/>
      <c r="K5" s="347"/>
      <c r="L5" s="347"/>
      <c r="M5" s="347"/>
    </row>
    <row r="6" spans="1:33" ht="15.75" x14ac:dyDescent="0.25">
      <c r="A6" s="450" t="s">
        <v>8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AG6" s="59" t="s">
        <v>408</v>
      </c>
    </row>
    <row r="7" spans="1:33" ht="12.75" customHeight="1" x14ac:dyDescent="0.2">
      <c r="A7" s="437" t="s">
        <v>422</v>
      </c>
      <c r="B7" s="437"/>
      <c r="C7" s="349"/>
      <c r="E7" s="59"/>
      <c r="F7" s="116"/>
      <c r="G7" s="452"/>
      <c r="H7" s="452"/>
      <c r="M7" s="117" t="s">
        <v>63</v>
      </c>
    </row>
    <row r="8" spans="1:33" ht="12.75" customHeight="1" x14ac:dyDescent="0.2">
      <c r="A8" s="118" t="s">
        <v>63</v>
      </c>
      <c r="E8" s="59"/>
      <c r="F8" s="148" t="s">
        <v>106</v>
      </c>
      <c r="H8" s="62" t="str">
        <f>d_1</f>
        <v>06 ИЮЛЯ 2017г.</v>
      </c>
      <c r="J8" s="120"/>
      <c r="K8" s="120"/>
      <c r="L8" s="214"/>
      <c r="M8" s="117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153</v>
      </c>
      <c r="D9" s="123" t="s">
        <v>9</v>
      </c>
      <c r="E9" s="123" t="s">
        <v>2</v>
      </c>
      <c r="F9" s="123" t="s">
        <v>65</v>
      </c>
      <c r="G9" s="124" t="s">
        <v>54</v>
      </c>
      <c r="H9" s="123" t="s">
        <v>66</v>
      </c>
      <c r="I9" s="332" t="s">
        <v>270</v>
      </c>
      <c r="J9" s="123" t="s">
        <v>5</v>
      </c>
      <c r="K9" s="123" t="s">
        <v>124</v>
      </c>
      <c r="L9" s="123" t="s">
        <v>6</v>
      </c>
      <c r="M9" s="126" t="s">
        <v>7</v>
      </c>
    </row>
    <row r="10" spans="1:33" ht="12.75" customHeight="1" x14ac:dyDescent="0.2">
      <c r="A10" s="127"/>
      <c r="B10" s="438" t="str">
        <f>Name_8</f>
        <v>МУЖЧИНЫ 2001г.р. и старше</v>
      </c>
      <c r="C10" s="438"/>
      <c r="D10" s="438"/>
      <c r="E10" s="128"/>
      <c r="F10" s="128"/>
      <c r="G10" s="129"/>
      <c r="H10" s="128"/>
      <c r="I10" s="130"/>
      <c r="J10" s="128"/>
      <c r="K10" s="67"/>
      <c r="L10" s="67"/>
      <c r="M10" s="131"/>
    </row>
    <row r="11" spans="1:33" ht="17.100000000000001" customHeight="1" x14ac:dyDescent="0.2">
      <c r="A11" s="132">
        <v>1</v>
      </c>
      <c r="B11" s="292" t="str">
        <f>VLOOKUP($N11,УЧАСТНИКИ!$A$1:$K$716,3,FALSE)</f>
        <v>ГИРФАНОВ ИСЛАМ</v>
      </c>
      <c r="C11" s="135">
        <f t="shared" ref="C11:C29" si="0">N11</f>
        <v>3733</v>
      </c>
      <c r="D11" s="135">
        <f>VLOOKUP($N11,УЧАСТНИКИ!$A$1:$K$716,4,FALSE)</f>
        <v>2000</v>
      </c>
      <c r="E11" s="135">
        <f>VLOOKUP($N11,УЧАСТНИКИ!$A$1:$K$716,8,FALSE)</f>
        <v>2</v>
      </c>
      <c r="F11" s="235" t="str">
        <f>VLOOKUP($N11,УЧАСТНИКИ!$A$1:$K$716,5,FALSE)</f>
        <v>КАЗАНЬ</v>
      </c>
      <c r="G11" s="235" t="e">
        <f>VLOOKUP($N11,УЧАСТНИКИ!#REF!,7,FALSE)</f>
        <v>#REF!</v>
      </c>
      <c r="H11" s="235" t="str">
        <f>VLOOKUP($N11,УЧАСТНИКИ!$A$1:$K$716,11,FALSE)</f>
        <v>СДЮСШОР ЛА</v>
      </c>
      <c r="I11" s="180" t="s">
        <v>654</v>
      </c>
      <c r="J11" s="137">
        <v>3</v>
      </c>
      <c r="K11" s="411" t="str">
        <f>VLOOKUP($N11,УЧАСТНИКИ!$A$1:$K$716,9,FALSE)</f>
        <v>Л</v>
      </c>
      <c r="L11" s="137"/>
      <c r="M11" s="300" t="str">
        <f>VLOOKUP($N11,УЧАСТНИКИ!$A$1:$K$716,10,FALSE)</f>
        <v>ФАЙЗУЛЛИНА ГП</v>
      </c>
      <c r="N11" s="192">
        <v>3733</v>
      </c>
    </row>
    <row r="12" spans="1:33" ht="17.100000000000001" customHeight="1" x14ac:dyDescent="0.2">
      <c r="A12" s="132">
        <v>2</v>
      </c>
      <c r="B12" s="292" t="e">
        <f>VLOOKUP($N12,УЧАСТНИКИ!$A$1:$K$716,3,FALSE)</f>
        <v>#N/A</v>
      </c>
      <c r="C12" s="135">
        <f t="shared" si="0"/>
        <v>0</v>
      </c>
      <c r="D12" s="135" t="e">
        <f>VLOOKUP($N12,УЧАСТНИКИ!$A$1:$K$716,4,FALSE)</f>
        <v>#N/A</v>
      </c>
      <c r="E12" s="135" t="e">
        <f>VLOOKUP($N12,УЧАСТНИКИ!$A$1:$K$716,8,FALSE)</f>
        <v>#N/A</v>
      </c>
      <c r="F12" s="235" t="e">
        <f>VLOOKUP($N12,УЧАСТНИКИ!$A$1:$K$716,5,FALSE)</f>
        <v>#N/A</v>
      </c>
      <c r="G12" s="235" t="e">
        <f>VLOOKUP($N12,УЧАСТНИКИ!#REF!,7,FALSE)</f>
        <v>#REF!</v>
      </c>
      <c r="H12" s="235" t="e">
        <f>VLOOKUP($N12,УЧАСТНИКИ!$A$1:$K$716,11,FALSE)</f>
        <v>#N/A</v>
      </c>
      <c r="I12" s="180"/>
      <c r="J12" s="137"/>
      <c r="K12" s="411" t="e">
        <f>VLOOKUP($N12,УЧАСТНИКИ!$A$1:$K$716,9,FALSE)</f>
        <v>#N/A</v>
      </c>
      <c r="L12" s="137"/>
      <c r="M12" s="300" t="e">
        <f>VLOOKUP($N12,УЧАСТНИКИ!$A$1:$K$716,10,FALSE)</f>
        <v>#N/A</v>
      </c>
      <c r="N12" s="192"/>
    </row>
    <row r="13" spans="1:33" ht="17.100000000000001" customHeight="1" x14ac:dyDescent="0.2">
      <c r="A13" s="132">
        <v>3</v>
      </c>
      <c r="B13" s="292" t="e">
        <f>VLOOKUP($N13,УЧАСТНИКИ!$A$1:$K$716,3,FALSE)</f>
        <v>#N/A</v>
      </c>
      <c r="C13" s="135">
        <f t="shared" si="0"/>
        <v>0</v>
      </c>
      <c r="D13" s="135" t="e">
        <f>VLOOKUP($N13,УЧАСТНИКИ!$A$1:$K$716,4,FALSE)</f>
        <v>#N/A</v>
      </c>
      <c r="E13" s="135" t="e">
        <f>VLOOKUP($N13,УЧАСТНИКИ!$A$1:$K$716,8,FALSE)</f>
        <v>#N/A</v>
      </c>
      <c r="F13" s="235" t="e">
        <f>VLOOKUP($N13,УЧАСТНИКИ!$A$1:$K$716,5,FALSE)</f>
        <v>#N/A</v>
      </c>
      <c r="G13" s="235" t="e">
        <f>VLOOKUP($N13,УЧАСТНИКИ!#REF!,7,FALSE)</f>
        <v>#REF!</v>
      </c>
      <c r="H13" s="235" t="e">
        <f>VLOOKUP($N13,УЧАСТНИКИ!$A$1:$K$716,11,FALSE)</f>
        <v>#N/A</v>
      </c>
      <c r="I13" s="180"/>
      <c r="J13" s="137"/>
      <c r="K13" s="411" t="e">
        <f>VLOOKUP($N13,УЧАСТНИКИ!$A$1:$K$716,9,FALSE)</f>
        <v>#N/A</v>
      </c>
      <c r="L13" s="137"/>
      <c r="M13" s="300" t="e">
        <f>VLOOKUP($N13,УЧАСТНИКИ!$A$1:$K$716,10,FALSE)</f>
        <v>#N/A</v>
      </c>
      <c r="N13" s="192"/>
    </row>
    <row r="14" spans="1:33" ht="17.100000000000001" customHeight="1" x14ac:dyDescent="0.2">
      <c r="A14" s="132">
        <v>4</v>
      </c>
      <c r="B14" s="292" t="e">
        <f>VLOOKUP($N14,УЧАСТНИКИ!$A$1:$K$716,3,FALSE)</f>
        <v>#N/A</v>
      </c>
      <c r="C14" s="135">
        <f t="shared" si="0"/>
        <v>0</v>
      </c>
      <c r="D14" s="135" t="e">
        <f>VLOOKUP($N14,УЧАСТНИКИ!$A$1:$K$716,4,FALSE)</f>
        <v>#N/A</v>
      </c>
      <c r="E14" s="135" t="e">
        <f>VLOOKUP($N14,УЧАСТНИКИ!$A$1:$K$716,8,FALSE)</f>
        <v>#N/A</v>
      </c>
      <c r="F14" s="235" t="e">
        <f>VLOOKUP($N14,УЧАСТНИКИ!$A$1:$K$716,5,FALSE)</f>
        <v>#N/A</v>
      </c>
      <c r="G14" s="235" t="e">
        <f>VLOOKUP($N14,УЧАСТНИКИ!#REF!,7,FALSE)</f>
        <v>#REF!</v>
      </c>
      <c r="H14" s="235" t="e">
        <f>VLOOKUP($N14,УЧАСТНИКИ!$A$1:$K$716,11,FALSE)</f>
        <v>#N/A</v>
      </c>
      <c r="I14" s="180"/>
      <c r="J14" s="137"/>
      <c r="K14" s="411" t="e">
        <f>VLOOKUP($N14,УЧАСТНИКИ!$A$1:$K$716,9,FALSE)</f>
        <v>#N/A</v>
      </c>
      <c r="L14" s="137"/>
      <c r="M14" s="300" t="e">
        <f>VLOOKUP($N14,УЧАСТНИКИ!$A$1:$K$716,10,FALSE)</f>
        <v>#N/A</v>
      </c>
      <c r="N14" s="192"/>
    </row>
    <row r="15" spans="1:33" ht="17.100000000000001" customHeight="1" x14ac:dyDescent="0.2">
      <c r="A15" s="132">
        <v>5</v>
      </c>
      <c r="B15" s="292" t="e">
        <f>VLOOKUP($N15,УЧАСТНИКИ!$A$1:$K$716,3,FALSE)</f>
        <v>#N/A</v>
      </c>
      <c r="C15" s="135">
        <f t="shared" si="0"/>
        <v>0</v>
      </c>
      <c r="D15" s="135" t="e">
        <f>VLOOKUP($N15,УЧАСТНИКИ!$A$1:$K$716,4,FALSE)</f>
        <v>#N/A</v>
      </c>
      <c r="E15" s="135" t="e">
        <f>VLOOKUP($N15,УЧАСТНИКИ!$A$1:$K$716,8,FALSE)</f>
        <v>#N/A</v>
      </c>
      <c r="F15" s="235" t="e">
        <f>VLOOKUP($N15,УЧАСТНИКИ!$A$1:$K$716,5,FALSE)</f>
        <v>#N/A</v>
      </c>
      <c r="G15" s="235" t="e">
        <f>VLOOKUP($N15,УЧАСТНИКИ!#REF!,7,FALSE)</f>
        <v>#REF!</v>
      </c>
      <c r="H15" s="235" t="e">
        <f>VLOOKUP($N15,УЧАСТНИКИ!$A$1:$K$716,11,FALSE)</f>
        <v>#N/A</v>
      </c>
      <c r="I15" s="180"/>
      <c r="J15" s="137"/>
      <c r="K15" s="411" t="e">
        <f>VLOOKUP($N15,УЧАСТНИКИ!$A$1:$K$716,9,FALSE)</f>
        <v>#N/A</v>
      </c>
      <c r="L15" s="137"/>
      <c r="M15" s="300" t="e">
        <f>VLOOKUP($N15,УЧАСТНИКИ!$A$1:$K$716,10,FALSE)</f>
        <v>#N/A</v>
      </c>
      <c r="N15" s="192"/>
    </row>
    <row r="16" spans="1:33" ht="17.100000000000001" customHeight="1" x14ac:dyDescent="0.2">
      <c r="A16" s="132">
        <v>6</v>
      </c>
      <c r="B16" s="292" t="e">
        <f>VLOOKUP($N16,УЧАСТНИКИ!$A$1:$K$716,3,FALSE)</f>
        <v>#N/A</v>
      </c>
      <c r="C16" s="135">
        <f t="shared" si="0"/>
        <v>0</v>
      </c>
      <c r="D16" s="135" t="e">
        <f>VLOOKUP($N16,УЧАСТНИКИ!$A$1:$K$716,4,FALSE)</f>
        <v>#N/A</v>
      </c>
      <c r="E16" s="135" t="e">
        <f>VLOOKUP($N16,УЧАСТНИКИ!$A$1:$K$716,8,FALSE)</f>
        <v>#N/A</v>
      </c>
      <c r="F16" s="235" t="e">
        <f>VLOOKUP($N16,УЧАСТНИКИ!$A$1:$K$716,5,FALSE)</f>
        <v>#N/A</v>
      </c>
      <c r="G16" s="235" t="e">
        <f>VLOOKUP($N16,УЧАСТНИКИ!#REF!,7,FALSE)</f>
        <v>#REF!</v>
      </c>
      <c r="H16" s="235" t="e">
        <f>VLOOKUP($N16,УЧАСТНИКИ!$A$1:$K$716,11,FALSE)</f>
        <v>#N/A</v>
      </c>
      <c r="I16" s="180"/>
      <c r="J16" s="137"/>
      <c r="K16" s="411" t="e">
        <f>VLOOKUP($N16,УЧАСТНИКИ!$A$1:$K$716,9,FALSE)</f>
        <v>#N/A</v>
      </c>
      <c r="L16" s="137"/>
      <c r="M16" s="300" t="e">
        <f>VLOOKUP($N16,УЧАСТНИКИ!$A$1:$K$716,10,FALSE)</f>
        <v>#N/A</v>
      </c>
      <c r="N16" s="192"/>
    </row>
    <row r="17" spans="1:14" ht="17.100000000000001" customHeight="1" x14ac:dyDescent="0.2">
      <c r="A17" s="132">
        <v>7</v>
      </c>
      <c r="B17" s="292" t="e">
        <f>VLOOKUP($N17,УЧАСТНИКИ!$A$1:$K$716,3,FALSE)</f>
        <v>#N/A</v>
      </c>
      <c r="C17" s="135">
        <f t="shared" si="0"/>
        <v>0</v>
      </c>
      <c r="D17" s="135" t="e">
        <f>VLOOKUP($N17,УЧАСТНИКИ!$A$1:$K$716,4,FALSE)</f>
        <v>#N/A</v>
      </c>
      <c r="E17" s="135" t="e">
        <f>VLOOKUP($N17,УЧАСТНИКИ!$A$1:$K$716,8,FALSE)</f>
        <v>#N/A</v>
      </c>
      <c r="F17" s="235" t="e">
        <f>VLOOKUP($N17,УЧАСТНИКИ!$A$1:$K$716,5,FALSE)</f>
        <v>#N/A</v>
      </c>
      <c r="G17" s="235" t="e">
        <f>VLOOKUP($N17,УЧАСТНИКИ!#REF!,7,FALSE)</f>
        <v>#REF!</v>
      </c>
      <c r="H17" s="235" t="e">
        <f>VLOOKUP($N17,УЧАСТНИКИ!$A$1:$K$716,11,FALSE)</f>
        <v>#N/A</v>
      </c>
      <c r="I17" s="180"/>
      <c r="J17" s="137"/>
      <c r="K17" s="411" t="e">
        <f>VLOOKUP($N17,УЧАСТНИКИ!$A$1:$K$716,9,FALSE)</f>
        <v>#N/A</v>
      </c>
      <c r="L17" s="137"/>
      <c r="M17" s="300" t="e">
        <f>VLOOKUP($N17,УЧАСТНИКИ!$A$1:$K$716,10,FALSE)</f>
        <v>#N/A</v>
      </c>
      <c r="N17" s="192"/>
    </row>
    <row r="18" spans="1:14" ht="17.100000000000001" customHeight="1" x14ac:dyDescent="0.2">
      <c r="A18" s="132">
        <v>8</v>
      </c>
      <c r="B18" s="292" t="e">
        <f>VLOOKUP($N18,УЧАСТНИКИ!$A$1:$K$716,3,FALSE)</f>
        <v>#N/A</v>
      </c>
      <c r="C18" s="135">
        <f t="shared" si="0"/>
        <v>0</v>
      </c>
      <c r="D18" s="135" t="e">
        <f>VLOOKUP($N18,УЧАСТНИКИ!$A$1:$K$716,4,FALSE)</f>
        <v>#N/A</v>
      </c>
      <c r="E18" s="135" t="e">
        <f>VLOOKUP($N18,УЧАСТНИКИ!$A$1:$K$716,8,FALSE)</f>
        <v>#N/A</v>
      </c>
      <c r="F18" s="235" t="e">
        <f>VLOOKUP($N18,УЧАСТНИКИ!$A$1:$K$716,5,FALSE)</f>
        <v>#N/A</v>
      </c>
      <c r="G18" s="235" t="e">
        <f>VLOOKUP($N18,УЧАСТНИКИ!#REF!,7,FALSE)</f>
        <v>#REF!</v>
      </c>
      <c r="H18" s="235" t="e">
        <f>VLOOKUP($N18,УЧАСТНИКИ!$A$1:$K$716,11,FALSE)</f>
        <v>#N/A</v>
      </c>
      <c r="I18" s="180"/>
      <c r="J18" s="137"/>
      <c r="K18" s="411" t="e">
        <f>VLOOKUP($N18,УЧАСТНИКИ!$A$1:$K$716,9,FALSE)</f>
        <v>#N/A</v>
      </c>
      <c r="L18" s="137"/>
      <c r="M18" s="300" t="e">
        <f>VLOOKUP($N18,УЧАСТНИКИ!$A$1:$K$716,10,FALSE)</f>
        <v>#N/A</v>
      </c>
      <c r="N18" s="192"/>
    </row>
    <row r="19" spans="1:14" ht="17.100000000000001" customHeight="1" x14ac:dyDescent="0.2">
      <c r="A19" s="132">
        <v>9</v>
      </c>
      <c r="B19" s="292" t="e">
        <f>VLOOKUP($N19,УЧАСТНИКИ!$A$1:$K$716,3,FALSE)</f>
        <v>#N/A</v>
      </c>
      <c r="C19" s="135">
        <f t="shared" si="0"/>
        <v>0</v>
      </c>
      <c r="D19" s="135" t="e">
        <f>VLOOKUP($N19,УЧАСТНИКИ!$A$1:$K$716,4,FALSE)</f>
        <v>#N/A</v>
      </c>
      <c r="E19" s="135" t="e">
        <f>VLOOKUP($N19,УЧАСТНИКИ!$A$1:$K$716,8,FALSE)</f>
        <v>#N/A</v>
      </c>
      <c r="F19" s="235" t="e">
        <f>VLOOKUP($N19,УЧАСТНИКИ!$A$1:$K$716,5,FALSE)</f>
        <v>#N/A</v>
      </c>
      <c r="G19" s="235" t="e">
        <f>VLOOKUP($N19,УЧАСТНИКИ!#REF!,7,FALSE)</f>
        <v>#REF!</v>
      </c>
      <c r="H19" s="235" t="e">
        <f>VLOOKUP($N19,УЧАСТНИКИ!$A$1:$K$716,11,FALSE)</f>
        <v>#N/A</v>
      </c>
      <c r="I19" s="180"/>
      <c r="J19" s="137"/>
      <c r="K19" s="411" t="e">
        <f>VLOOKUP($N19,УЧАСТНИКИ!$A$1:$K$716,9,FALSE)</f>
        <v>#N/A</v>
      </c>
      <c r="L19" s="137"/>
      <c r="M19" s="300" t="e">
        <f>VLOOKUP($N19,УЧАСТНИКИ!$A$1:$K$716,10,FALSE)</f>
        <v>#N/A</v>
      </c>
      <c r="N19" s="192"/>
    </row>
    <row r="20" spans="1:14" ht="17.100000000000001" customHeight="1" x14ac:dyDescent="0.2">
      <c r="A20" s="132">
        <v>10</v>
      </c>
      <c r="B20" s="292" t="e">
        <f>VLOOKUP($N20,УЧАСТНИКИ!$A$1:$K$716,3,FALSE)</f>
        <v>#N/A</v>
      </c>
      <c r="C20" s="135">
        <f t="shared" si="0"/>
        <v>0</v>
      </c>
      <c r="D20" s="135" t="e">
        <f>VLOOKUP($N20,УЧАСТНИКИ!$A$1:$K$716,4,FALSE)</f>
        <v>#N/A</v>
      </c>
      <c r="E20" s="135" t="e">
        <f>VLOOKUP($N20,УЧАСТНИКИ!$A$1:$K$716,8,FALSE)</f>
        <v>#N/A</v>
      </c>
      <c r="F20" s="235" t="e">
        <f>VLOOKUP($N20,УЧАСТНИКИ!$A$1:$K$716,5,FALSE)</f>
        <v>#N/A</v>
      </c>
      <c r="G20" s="235" t="e">
        <f>VLOOKUP($N20,УЧАСТНИКИ!#REF!,7,FALSE)</f>
        <v>#REF!</v>
      </c>
      <c r="H20" s="235" t="e">
        <f>VLOOKUP($N20,УЧАСТНИКИ!$A$1:$K$716,11,FALSE)</f>
        <v>#N/A</v>
      </c>
      <c r="I20" s="180"/>
      <c r="J20" s="137"/>
      <c r="K20" s="411" t="e">
        <f>VLOOKUP($N20,УЧАСТНИКИ!$A$1:$K$716,9,FALSE)</f>
        <v>#N/A</v>
      </c>
      <c r="L20" s="137"/>
      <c r="M20" s="300" t="e">
        <f>VLOOKUP($N20,УЧАСТНИКИ!$A$1:$K$716,10,FALSE)</f>
        <v>#N/A</v>
      </c>
      <c r="N20" s="192"/>
    </row>
    <row r="21" spans="1:14" ht="17.100000000000001" customHeight="1" x14ac:dyDescent="0.2">
      <c r="A21" s="132">
        <v>11</v>
      </c>
      <c r="B21" s="292" t="e">
        <f>VLOOKUP($N21,УЧАСТНИКИ!$A$1:$K$716,3,FALSE)</f>
        <v>#N/A</v>
      </c>
      <c r="C21" s="135">
        <f t="shared" si="0"/>
        <v>0</v>
      </c>
      <c r="D21" s="135" t="e">
        <f>VLOOKUP($N21,УЧАСТНИКИ!$A$1:$K$716,4,FALSE)</f>
        <v>#N/A</v>
      </c>
      <c r="E21" s="135" t="e">
        <f>VLOOKUP($N21,УЧАСТНИКИ!$A$1:$K$716,8,FALSE)</f>
        <v>#N/A</v>
      </c>
      <c r="F21" s="235" t="e">
        <f>VLOOKUP($N21,УЧАСТНИКИ!$A$1:$K$716,5,FALSE)</f>
        <v>#N/A</v>
      </c>
      <c r="G21" s="235" t="e">
        <f>VLOOKUP($N21,УЧАСТНИКИ!#REF!,7,FALSE)</f>
        <v>#REF!</v>
      </c>
      <c r="H21" s="235" t="e">
        <f>VLOOKUP($N21,УЧАСТНИКИ!$A$1:$K$716,11,FALSE)</f>
        <v>#N/A</v>
      </c>
      <c r="I21" s="180"/>
      <c r="J21" s="137"/>
      <c r="K21" s="411" t="e">
        <f>VLOOKUP($N21,УЧАСТНИКИ!$A$1:$K$716,9,FALSE)</f>
        <v>#N/A</v>
      </c>
      <c r="L21" s="137"/>
      <c r="M21" s="300" t="e">
        <f>VLOOKUP($N21,УЧАСТНИКИ!$A$1:$K$716,10,FALSE)</f>
        <v>#N/A</v>
      </c>
      <c r="N21" s="192"/>
    </row>
    <row r="22" spans="1:14" ht="17.100000000000001" customHeight="1" x14ac:dyDescent="0.2">
      <c r="A22" s="132">
        <v>12</v>
      </c>
      <c r="B22" s="292" t="e">
        <f>VLOOKUP($N22,УЧАСТНИКИ!$A$1:$K$716,3,FALSE)</f>
        <v>#N/A</v>
      </c>
      <c r="C22" s="135">
        <f t="shared" si="0"/>
        <v>0</v>
      </c>
      <c r="D22" s="135" t="e">
        <f>VLOOKUP($N22,УЧАСТНИКИ!$A$1:$K$716,4,FALSE)</f>
        <v>#N/A</v>
      </c>
      <c r="E22" s="135" t="e">
        <f>VLOOKUP($N22,УЧАСТНИКИ!$A$1:$K$716,8,FALSE)</f>
        <v>#N/A</v>
      </c>
      <c r="F22" s="235" t="e">
        <f>VLOOKUP($N22,УЧАСТНИКИ!$A$1:$K$716,5,FALSE)</f>
        <v>#N/A</v>
      </c>
      <c r="G22" s="235" t="e">
        <f>VLOOKUP($N22,УЧАСТНИКИ!#REF!,7,FALSE)</f>
        <v>#REF!</v>
      </c>
      <c r="H22" s="235" t="e">
        <f>VLOOKUP($N22,УЧАСТНИКИ!$A$1:$K$716,11,FALSE)</f>
        <v>#N/A</v>
      </c>
      <c r="I22" s="180"/>
      <c r="J22" s="137"/>
      <c r="K22" s="411" t="e">
        <f>VLOOKUP($N22,УЧАСТНИКИ!$A$1:$K$716,9,FALSE)</f>
        <v>#N/A</v>
      </c>
      <c r="L22" s="137"/>
      <c r="M22" s="300" t="e">
        <f>VLOOKUP($N22,УЧАСТНИКИ!$A$1:$K$716,10,FALSE)</f>
        <v>#N/A</v>
      </c>
      <c r="N22" s="192"/>
    </row>
    <row r="23" spans="1:14" ht="17.100000000000001" customHeight="1" x14ac:dyDescent="0.2">
      <c r="A23" s="132">
        <v>13</v>
      </c>
      <c r="B23" s="292" t="e">
        <f>VLOOKUP($N23,УЧАСТНИКИ!$A$1:$K$716,3,FALSE)</f>
        <v>#N/A</v>
      </c>
      <c r="C23" s="135">
        <f t="shared" si="0"/>
        <v>0</v>
      </c>
      <c r="D23" s="135" t="e">
        <f>VLOOKUP($N23,УЧАСТНИКИ!$A$1:$K$716,4,FALSE)</f>
        <v>#N/A</v>
      </c>
      <c r="E23" s="135" t="e">
        <f>VLOOKUP($N23,УЧАСТНИКИ!$A$1:$K$716,8,FALSE)</f>
        <v>#N/A</v>
      </c>
      <c r="F23" s="235" t="e">
        <f>VLOOKUP($N23,УЧАСТНИКИ!$A$1:$K$716,5,FALSE)</f>
        <v>#N/A</v>
      </c>
      <c r="G23" s="235" t="e">
        <f>VLOOKUP($N23,УЧАСТНИКИ!#REF!,7,FALSE)</f>
        <v>#REF!</v>
      </c>
      <c r="H23" s="235" t="e">
        <f>VLOOKUP($N23,УЧАСТНИКИ!$A$1:$K$716,11,FALSE)</f>
        <v>#N/A</v>
      </c>
      <c r="I23" s="180"/>
      <c r="J23" s="137"/>
      <c r="K23" s="411" t="e">
        <f>VLOOKUP($N23,УЧАСТНИКИ!$A$1:$K$716,9,FALSE)</f>
        <v>#N/A</v>
      </c>
      <c r="L23" s="137"/>
      <c r="M23" s="300" t="e">
        <f>VLOOKUP($N23,УЧАСТНИКИ!$A$1:$K$716,10,FALSE)</f>
        <v>#N/A</v>
      </c>
      <c r="N23" s="192"/>
    </row>
    <row r="24" spans="1:14" ht="17.100000000000001" customHeight="1" x14ac:dyDescent="0.2">
      <c r="A24" s="132">
        <v>14</v>
      </c>
      <c r="B24" s="292" t="e">
        <f>VLOOKUP($N24,УЧАСТНИКИ!$A$1:$K$716,3,FALSE)</f>
        <v>#N/A</v>
      </c>
      <c r="C24" s="135">
        <f t="shared" si="0"/>
        <v>0</v>
      </c>
      <c r="D24" s="135" t="e">
        <f>VLOOKUP($N24,УЧАСТНИКИ!$A$1:$K$716,4,FALSE)</f>
        <v>#N/A</v>
      </c>
      <c r="E24" s="135" t="e">
        <f>VLOOKUP($N24,УЧАСТНИКИ!$A$1:$K$716,8,FALSE)</f>
        <v>#N/A</v>
      </c>
      <c r="F24" s="235" t="e">
        <f>VLOOKUP($N24,УЧАСТНИКИ!$A$1:$K$716,5,FALSE)</f>
        <v>#N/A</v>
      </c>
      <c r="G24" s="235" t="e">
        <f>VLOOKUP($N24,УЧАСТНИКИ!#REF!,7,FALSE)</f>
        <v>#REF!</v>
      </c>
      <c r="H24" s="235" t="e">
        <f>VLOOKUP($N24,УЧАСТНИКИ!$A$1:$K$716,11,FALSE)</f>
        <v>#N/A</v>
      </c>
      <c r="I24" s="180"/>
      <c r="J24" s="137"/>
      <c r="K24" s="411" t="e">
        <f>VLOOKUP($N24,УЧАСТНИКИ!$A$1:$K$716,9,FALSE)</f>
        <v>#N/A</v>
      </c>
      <c r="L24" s="137"/>
      <c r="M24" s="300" t="e">
        <f>VLOOKUP($N24,УЧАСТНИКИ!$A$1:$K$716,10,FALSE)</f>
        <v>#N/A</v>
      </c>
      <c r="N24" s="192"/>
    </row>
    <row r="25" spans="1:14" ht="17.100000000000001" customHeight="1" x14ac:dyDescent="0.2">
      <c r="A25" s="132">
        <v>15</v>
      </c>
      <c r="B25" s="292" t="e">
        <f>VLOOKUP($N25,УЧАСТНИКИ!$A$1:$K$716,3,FALSE)</f>
        <v>#N/A</v>
      </c>
      <c r="C25" s="135">
        <f t="shared" si="0"/>
        <v>0</v>
      </c>
      <c r="D25" s="135" t="e">
        <f>VLOOKUP($N25,УЧАСТНИКИ!$A$1:$K$716,4,FALSE)</f>
        <v>#N/A</v>
      </c>
      <c r="E25" s="135" t="e">
        <f>VLOOKUP($N25,УЧАСТНИКИ!$A$1:$K$716,8,FALSE)</f>
        <v>#N/A</v>
      </c>
      <c r="F25" s="235" t="e">
        <f>VLOOKUP($N25,УЧАСТНИКИ!$A$1:$K$716,5,FALSE)</f>
        <v>#N/A</v>
      </c>
      <c r="G25" s="235" t="e">
        <f>VLOOKUP($N25,УЧАСТНИКИ!#REF!,7,FALSE)</f>
        <v>#REF!</v>
      </c>
      <c r="H25" s="235" t="e">
        <f>VLOOKUP($N25,УЧАСТНИКИ!$A$1:$K$716,11,FALSE)</f>
        <v>#N/A</v>
      </c>
      <c r="I25" s="180"/>
      <c r="J25" s="137"/>
      <c r="K25" s="411" t="e">
        <f>VLOOKUP($N25,УЧАСТНИКИ!$A$1:$K$716,9,FALSE)</f>
        <v>#N/A</v>
      </c>
      <c r="L25" s="137"/>
      <c r="M25" s="300" t="e">
        <f>VLOOKUP($N25,УЧАСТНИКИ!$A$1:$K$716,10,FALSE)</f>
        <v>#N/A</v>
      </c>
      <c r="N25" s="192"/>
    </row>
    <row r="26" spans="1:14" ht="17.100000000000001" customHeight="1" x14ac:dyDescent="0.2">
      <c r="A26" s="132">
        <v>16</v>
      </c>
      <c r="B26" s="292" t="e">
        <f>VLOOKUP($N26,УЧАСТНИКИ!$A$1:$K$716,3,FALSE)</f>
        <v>#N/A</v>
      </c>
      <c r="C26" s="135">
        <f t="shared" si="0"/>
        <v>0</v>
      </c>
      <c r="D26" s="135" t="e">
        <f>VLOOKUP($N26,УЧАСТНИКИ!$A$1:$K$716,4,FALSE)</f>
        <v>#N/A</v>
      </c>
      <c r="E26" s="135" t="e">
        <f>VLOOKUP($N26,УЧАСТНИКИ!$A$1:$K$716,8,FALSE)</f>
        <v>#N/A</v>
      </c>
      <c r="F26" s="235" t="e">
        <f>VLOOKUP($N26,УЧАСТНИКИ!$A$1:$K$716,5,FALSE)</f>
        <v>#N/A</v>
      </c>
      <c r="G26" s="235" t="e">
        <f>VLOOKUP($N26,УЧАСТНИКИ!#REF!,7,FALSE)</f>
        <v>#REF!</v>
      </c>
      <c r="H26" s="235" t="e">
        <f>VLOOKUP($N26,УЧАСТНИКИ!$A$1:$K$716,11,FALSE)</f>
        <v>#N/A</v>
      </c>
      <c r="I26" s="180"/>
      <c r="J26" s="137"/>
      <c r="K26" s="411" t="e">
        <f>VLOOKUP($N26,УЧАСТНИКИ!$A$1:$K$716,9,FALSE)</f>
        <v>#N/A</v>
      </c>
      <c r="L26" s="137"/>
      <c r="M26" s="300" t="e">
        <f>VLOOKUP($N26,УЧАСТНИКИ!$A$1:$K$716,10,FALSE)</f>
        <v>#N/A</v>
      </c>
      <c r="N26" s="192"/>
    </row>
    <row r="27" spans="1:14" ht="17.100000000000001" customHeight="1" x14ac:dyDescent="0.2">
      <c r="A27" s="132">
        <v>17</v>
      </c>
      <c r="B27" s="292" t="e">
        <f>VLOOKUP($N27,УЧАСТНИКИ!$A$1:$K$716,3,FALSE)</f>
        <v>#N/A</v>
      </c>
      <c r="C27" s="135">
        <f t="shared" si="0"/>
        <v>0</v>
      </c>
      <c r="D27" s="135" t="e">
        <f>VLOOKUP($N27,УЧАСТНИКИ!$A$1:$K$716,4,FALSE)</f>
        <v>#N/A</v>
      </c>
      <c r="E27" s="135" t="e">
        <f>VLOOKUP($N27,УЧАСТНИКИ!$A$1:$K$716,8,FALSE)</f>
        <v>#N/A</v>
      </c>
      <c r="F27" s="235" t="e">
        <f>VLOOKUP($N27,УЧАСТНИКИ!$A$1:$K$716,5,FALSE)</f>
        <v>#N/A</v>
      </c>
      <c r="G27" s="235" t="e">
        <f>VLOOKUP($N27,УЧАСТНИКИ!#REF!,7,FALSE)</f>
        <v>#REF!</v>
      </c>
      <c r="H27" s="235" t="e">
        <f>VLOOKUP($N27,УЧАСТНИКИ!$A$1:$K$716,11,FALSE)</f>
        <v>#N/A</v>
      </c>
      <c r="I27" s="180"/>
      <c r="J27" s="137"/>
      <c r="K27" s="411" t="e">
        <f>VLOOKUP($N27,УЧАСТНИКИ!$A$1:$K$716,9,FALSE)</f>
        <v>#N/A</v>
      </c>
      <c r="L27" s="137"/>
      <c r="M27" s="300" t="e">
        <f>VLOOKUP($N27,УЧАСТНИКИ!$A$1:$K$716,10,FALSE)</f>
        <v>#N/A</v>
      </c>
      <c r="N27" s="192"/>
    </row>
    <row r="28" spans="1:14" ht="17.100000000000001" customHeight="1" x14ac:dyDescent="0.2">
      <c r="A28" s="132"/>
      <c r="B28" s="292" t="e">
        <f>VLOOKUP($N28,УЧАСТНИКИ!$A$1:$K$716,3,FALSE)</f>
        <v>#N/A</v>
      </c>
      <c r="C28" s="135">
        <f t="shared" si="0"/>
        <v>0</v>
      </c>
      <c r="D28" s="135" t="e">
        <f>VLOOKUP($N28,УЧАСТНИКИ!$A$1:$K$716,4,FALSE)</f>
        <v>#N/A</v>
      </c>
      <c r="E28" s="135" t="e">
        <f>VLOOKUP($N28,УЧАСТНИКИ!$A$1:$K$716,8,FALSE)</f>
        <v>#N/A</v>
      </c>
      <c r="F28" s="235" t="e">
        <f>VLOOKUP($N28,УЧАСТНИКИ!$A$1:$K$716,5,FALSE)</f>
        <v>#N/A</v>
      </c>
      <c r="G28" s="235" t="e">
        <f>VLOOKUP($N28,УЧАСТНИКИ!#REF!,7,FALSE)</f>
        <v>#REF!</v>
      </c>
      <c r="H28" s="235" t="e">
        <f>VLOOKUP($N28,УЧАСТНИКИ!$A$1:$K$716,11,FALSE)</f>
        <v>#N/A</v>
      </c>
      <c r="I28" s="180"/>
      <c r="J28" s="137"/>
      <c r="K28" s="411" t="e">
        <f>VLOOKUP($N28,УЧАСТНИКИ!$A$1:$K$716,9,FALSE)</f>
        <v>#N/A</v>
      </c>
      <c r="L28" s="137"/>
      <c r="M28" s="300" t="e">
        <f>VLOOKUP($N28,УЧАСТНИКИ!$A$1:$K$716,10,FALSE)</f>
        <v>#N/A</v>
      </c>
      <c r="N28" s="192"/>
    </row>
    <row r="29" spans="1:14" ht="17.100000000000001" customHeight="1" x14ac:dyDescent="0.2">
      <c r="A29" s="132"/>
      <c r="B29" s="292" t="e">
        <f>VLOOKUP($N29,УЧАСТНИКИ!$A$1:$K$716,3,FALSE)</f>
        <v>#N/A</v>
      </c>
      <c r="C29" s="135">
        <f t="shared" si="0"/>
        <v>0</v>
      </c>
      <c r="D29" s="135" t="e">
        <f>VLOOKUP($N29,УЧАСТНИКИ!$A$1:$K$716,4,FALSE)</f>
        <v>#N/A</v>
      </c>
      <c r="E29" s="135" t="e">
        <f>VLOOKUP($N29,УЧАСТНИКИ!$A$1:$K$716,8,FALSE)</f>
        <v>#N/A</v>
      </c>
      <c r="F29" s="235" t="e">
        <f>VLOOKUP($N29,УЧАСТНИКИ!$A$1:$K$716,5,FALSE)</f>
        <v>#N/A</v>
      </c>
      <c r="G29" s="235" t="e">
        <f>VLOOKUP($N29,УЧАСТНИКИ!#REF!,7,FALSE)</f>
        <v>#REF!</v>
      </c>
      <c r="H29" s="235" t="e">
        <f>VLOOKUP($N29,УЧАСТНИКИ!$A$1:$K$716,11,FALSE)</f>
        <v>#N/A</v>
      </c>
      <c r="I29" s="180"/>
      <c r="J29" s="137"/>
      <c r="K29" s="411" t="e">
        <f>VLOOKUP($N29,УЧАСТНИКИ!$A$1:$K$716,9,FALSE)</f>
        <v>#N/A</v>
      </c>
      <c r="L29" s="137"/>
      <c r="M29" s="300" t="e">
        <f>VLOOKUP($N29,УЧАСТНИКИ!$A$1:$K$716,10,FALSE)</f>
        <v>#N/A</v>
      </c>
      <c r="N29" s="192"/>
    </row>
    <row r="30" spans="1:14" ht="15" customHeight="1" x14ac:dyDescent="0.2">
      <c r="A30" s="127"/>
      <c r="B30" s="438" t="str">
        <f>Name_9</f>
        <v>МУЖЧИНЫ 2001г.р. и старше</v>
      </c>
      <c r="C30" s="438"/>
      <c r="D30" s="438"/>
      <c r="E30" s="128"/>
      <c r="F30" s="128"/>
      <c r="G30" s="129"/>
      <c r="H30" s="128"/>
      <c r="I30" s="130"/>
      <c r="J30" s="128"/>
      <c r="K30" s="412"/>
      <c r="L30" s="412"/>
      <c r="M30" s="131"/>
    </row>
    <row r="31" spans="1:14" ht="15" customHeight="1" x14ac:dyDescent="0.2">
      <c r="A31" s="132">
        <v>1</v>
      </c>
      <c r="B31" s="292" t="e">
        <f>VLOOKUP($N31,УЧАСТНИКИ!$A$1:$K$716,3,FALSE)</f>
        <v>#N/A</v>
      </c>
      <c r="C31" s="135">
        <f t="shared" ref="C31:C36" si="1">N31</f>
        <v>0</v>
      </c>
      <c r="D31" s="135" t="e">
        <f>VLOOKUP($N31,УЧАСТНИКИ!$A$1:$K$716,4,FALSE)</f>
        <v>#N/A</v>
      </c>
      <c r="E31" s="135" t="e">
        <f>VLOOKUP($N31,УЧАСТНИКИ!$A$1:$K$716,8,FALSE)</f>
        <v>#N/A</v>
      </c>
      <c r="F31" s="235" t="e">
        <f>VLOOKUP($N31,УЧАСТНИКИ!$A$1:$K$716,5,FALSE)</f>
        <v>#N/A</v>
      </c>
      <c r="G31" s="235" t="e">
        <f>VLOOKUP($N31,УЧАСТНИКИ!#REF!,7,FALSE)</f>
        <v>#REF!</v>
      </c>
      <c r="H31" s="235" t="e">
        <f>VLOOKUP($N31,УЧАСТНИКИ!$A$1:$K$716,11,FALSE)</f>
        <v>#N/A</v>
      </c>
      <c r="I31" s="180"/>
      <c r="J31" s="137"/>
      <c r="K31" s="137"/>
      <c r="L31" s="137"/>
      <c r="M31" s="300" t="e">
        <f>VLOOKUP($N31,УЧАСТНИКИ!$A$1:$K$716,10,FALSE)</f>
        <v>#N/A</v>
      </c>
      <c r="N31" s="192"/>
    </row>
    <row r="32" spans="1:14" ht="15" customHeight="1" x14ac:dyDescent="0.2">
      <c r="A32" s="132">
        <v>2</v>
      </c>
      <c r="B32" s="292" t="e">
        <f>VLOOKUP($N32,УЧАСТНИКИ!$A$1:$K$716,3,FALSE)</f>
        <v>#N/A</v>
      </c>
      <c r="C32" s="135">
        <f t="shared" si="1"/>
        <v>0</v>
      </c>
      <c r="D32" s="135" t="e">
        <f>VLOOKUP($N32,УЧАСТНИКИ!$A$1:$K$716,4,FALSE)</f>
        <v>#N/A</v>
      </c>
      <c r="E32" s="135" t="e">
        <f>VLOOKUP($N32,УЧАСТНИКИ!$A$1:$K$716,8,FALSE)</f>
        <v>#N/A</v>
      </c>
      <c r="F32" s="235" t="e">
        <f>VLOOKUP($N32,УЧАСТНИКИ!$A$1:$K$716,5,FALSE)</f>
        <v>#N/A</v>
      </c>
      <c r="G32" s="235" t="e">
        <f>VLOOKUP($N32,УЧАСТНИКИ!#REF!,7,FALSE)</f>
        <v>#REF!</v>
      </c>
      <c r="H32" s="235" t="e">
        <f>VLOOKUP($N32,УЧАСТНИКИ!$A$1:$K$716,11,FALSE)</f>
        <v>#N/A</v>
      </c>
      <c r="I32" s="180"/>
      <c r="J32" s="137"/>
      <c r="K32" s="137"/>
      <c r="L32" s="137"/>
      <c r="M32" s="300" t="e">
        <f>VLOOKUP($N32,УЧАСТНИКИ!$A$1:$K$716,10,FALSE)</f>
        <v>#N/A</v>
      </c>
      <c r="N32" s="192"/>
    </row>
    <row r="33" spans="1:14" ht="15" customHeight="1" x14ac:dyDescent="0.2">
      <c r="A33" s="132">
        <v>3</v>
      </c>
      <c r="B33" s="292" t="e">
        <f>VLOOKUP($N33,УЧАСТНИКИ!$A$1:$K$716,3,FALSE)</f>
        <v>#N/A</v>
      </c>
      <c r="C33" s="135">
        <f t="shared" si="1"/>
        <v>0</v>
      </c>
      <c r="D33" s="135" t="e">
        <f>VLOOKUP($N33,УЧАСТНИКИ!$A$1:$K$716,4,FALSE)</f>
        <v>#N/A</v>
      </c>
      <c r="E33" s="135" t="e">
        <f>VLOOKUP($N33,УЧАСТНИКИ!$A$1:$K$716,8,FALSE)</f>
        <v>#N/A</v>
      </c>
      <c r="F33" s="235" t="e">
        <f>VLOOKUP($N33,УЧАСТНИКИ!$A$1:$K$716,5,FALSE)</f>
        <v>#N/A</v>
      </c>
      <c r="G33" s="235" t="e">
        <f>VLOOKUP($N33,УЧАСТНИКИ!#REF!,7,FALSE)</f>
        <v>#REF!</v>
      </c>
      <c r="H33" s="235" t="e">
        <f>VLOOKUP($N33,УЧАСТНИКИ!$A$1:$K$716,11,FALSE)</f>
        <v>#N/A</v>
      </c>
      <c r="I33" s="180"/>
      <c r="J33" s="137"/>
      <c r="K33" s="137"/>
      <c r="L33" s="137"/>
      <c r="M33" s="300" t="e">
        <f>VLOOKUP($N33,УЧАСТНИКИ!$A$1:$K$716,10,FALSE)</f>
        <v>#N/A</v>
      </c>
      <c r="N33" s="192"/>
    </row>
    <row r="34" spans="1:14" ht="15" customHeight="1" x14ac:dyDescent="0.2">
      <c r="A34" s="132">
        <v>4</v>
      </c>
      <c r="B34" s="292" t="e">
        <f>VLOOKUP($N34,УЧАСТНИКИ!$A$1:$K$716,3,FALSE)</f>
        <v>#N/A</v>
      </c>
      <c r="C34" s="135">
        <f t="shared" si="1"/>
        <v>0</v>
      </c>
      <c r="D34" s="135" t="e">
        <f>VLOOKUP($N34,УЧАСТНИКИ!$A$1:$K$716,4,FALSE)</f>
        <v>#N/A</v>
      </c>
      <c r="E34" s="135" t="e">
        <f>VLOOKUP($N34,УЧАСТНИКИ!$A$1:$K$716,8,FALSE)</f>
        <v>#N/A</v>
      </c>
      <c r="F34" s="235" t="e">
        <f>VLOOKUP($N34,УЧАСТНИКИ!$A$1:$K$716,5,FALSE)</f>
        <v>#N/A</v>
      </c>
      <c r="G34" s="235" t="e">
        <f>VLOOKUP($N34,УЧАСТНИКИ!#REF!,7,FALSE)</f>
        <v>#REF!</v>
      </c>
      <c r="H34" s="235" t="e">
        <f>VLOOKUP($N34,УЧАСТНИКИ!$A$1:$K$716,11,FALSE)</f>
        <v>#N/A</v>
      </c>
      <c r="I34" s="180"/>
      <c r="J34" s="137"/>
      <c r="K34" s="137"/>
      <c r="L34" s="137"/>
      <c r="M34" s="300" t="e">
        <f>VLOOKUP($N34,УЧАСТНИКИ!$A$1:$K$716,10,FALSE)</f>
        <v>#N/A</v>
      </c>
      <c r="N34" s="192"/>
    </row>
    <row r="35" spans="1:14" ht="15" customHeight="1" x14ac:dyDescent="0.2">
      <c r="A35" s="132">
        <v>5</v>
      </c>
      <c r="B35" s="292" t="e">
        <f>VLOOKUP($N35,УЧАСТНИКИ!$A$1:$K$716,3,FALSE)</f>
        <v>#N/A</v>
      </c>
      <c r="C35" s="135">
        <f t="shared" si="1"/>
        <v>0</v>
      </c>
      <c r="D35" s="135" t="e">
        <f>VLOOKUP($N35,УЧАСТНИКИ!$A$1:$K$716,4,FALSE)</f>
        <v>#N/A</v>
      </c>
      <c r="E35" s="135" t="e">
        <f>VLOOKUP($N35,УЧАСТНИКИ!$A$1:$K$716,8,FALSE)</f>
        <v>#N/A</v>
      </c>
      <c r="F35" s="235" t="e">
        <f>VLOOKUP($N35,УЧАСТНИКИ!$A$1:$K$716,5,FALSE)</f>
        <v>#N/A</v>
      </c>
      <c r="G35" s="235" t="e">
        <f>VLOOKUP($N35,УЧАСТНИКИ!#REF!,7,FALSE)</f>
        <v>#REF!</v>
      </c>
      <c r="H35" s="235" t="e">
        <f>VLOOKUP($N35,УЧАСТНИКИ!$A$1:$K$716,11,FALSE)</f>
        <v>#N/A</v>
      </c>
      <c r="I35" s="180"/>
      <c r="J35" s="137"/>
      <c r="K35" s="137"/>
      <c r="L35" s="137"/>
      <c r="M35" s="300" t="e">
        <f>VLOOKUP($N35,УЧАСТНИКИ!$A$1:$K$716,10,FALSE)</f>
        <v>#N/A</v>
      </c>
      <c r="N35" s="192"/>
    </row>
    <row r="36" spans="1:14" ht="15" customHeight="1" x14ac:dyDescent="0.2">
      <c r="A36" s="132">
        <v>6</v>
      </c>
      <c r="B36" s="292" t="e">
        <f>VLOOKUP($N36,УЧАСТНИКИ!$A$1:$K$716,3,FALSE)</f>
        <v>#N/A</v>
      </c>
      <c r="C36" s="135">
        <f t="shared" si="1"/>
        <v>0</v>
      </c>
      <c r="D36" s="135" t="e">
        <f>VLOOKUP($N36,УЧАСТНИКИ!$A$1:$K$716,4,FALSE)</f>
        <v>#N/A</v>
      </c>
      <c r="E36" s="135" t="e">
        <f>VLOOKUP($N36,УЧАСТНИКИ!$A$1:$K$716,8,FALSE)</f>
        <v>#N/A</v>
      </c>
      <c r="F36" s="235" t="e">
        <f>VLOOKUP($N36,УЧАСТНИКИ!$A$1:$K$716,5,FALSE)</f>
        <v>#N/A</v>
      </c>
      <c r="G36" s="235" t="e">
        <f>VLOOKUP($N36,УЧАСТНИКИ!#REF!,7,FALSE)</f>
        <v>#REF!</v>
      </c>
      <c r="H36" s="235" t="e">
        <f>VLOOKUP($N36,УЧАСТНИКИ!$A$1:$K$716,11,FALSE)</f>
        <v>#N/A</v>
      </c>
      <c r="I36" s="180"/>
      <c r="J36" s="137"/>
      <c r="K36" s="137"/>
      <c r="L36" s="137"/>
      <c r="M36" s="300" t="e">
        <f>VLOOKUP($N36,УЧАСТНИКИ!$A$1:$K$716,10,FALSE)</f>
        <v>#N/A</v>
      </c>
      <c r="N36" s="192"/>
    </row>
    <row r="37" spans="1:14" ht="15" customHeight="1" x14ac:dyDescent="0.2">
      <c r="A37" s="132">
        <v>7</v>
      </c>
      <c r="B37" s="292" t="e">
        <f>VLOOKUP($N37,УЧАСТНИКИ!$A$1:$K$716,3,FALSE)</f>
        <v>#N/A</v>
      </c>
      <c r="C37" s="135">
        <f t="shared" ref="C37:C50" si="2">N37</f>
        <v>0</v>
      </c>
      <c r="D37" s="135" t="e">
        <f>VLOOKUP($N37,УЧАСТНИКИ!$A$1:$K$716,4,FALSE)</f>
        <v>#N/A</v>
      </c>
      <c r="E37" s="135" t="e">
        <f>VLOOKUP($N37,УЧАСТНИКИ!$A$1:$K$716,8,FALSE)</f>
        <v>#N/A</v>
      </c>
      <c r="F37" s="235" t="e">
        <f>VLOOKUP($N37,УЧАСТНИКИ!$A$1:$K$716,5,FALSE)</f>
        <v>#N/A</v>
      </c>
      <c r="G37" s="235" t="e">
        <f>VLOOKUP($N37,УЧАСТНИКИ!#REF!,7,FALSE)</f>
        <v>#REF!</v>
      </c>
      <c r="H37" s="235" t="e">
        <f>VLOOKUP($N37,УЧАСТНИКИ!$A$1:$K$716,11,FALSE)</f>
        <v>#N/A</v>
      </c>
      <c r="I37" s="180"/>
      <c r="J37" s="137"/>
      <c r="K37" s="137"/>
      <c r="L37" s="137"/>
      <c r="M37" s="300" t="e">
        <f>VLOOKUP($N37,УЧАСТНИКИ!$A$1:$K$716,10,FALSE)</f>
        <v>#N/A</v>
      </c>
      <c r="N37" s="192"/>
    </row>
    <row r="38" spans="1:14" ht="15" customHeight="1" x14ac:dyDescent="0.2">
      <c r="A38" s="132">
        <v>8</v>
      </c>
      <c r="B38" s="292" t="e">
        <f>VLOOKUP($N38,УЧАСТНИКИ!$A$1:$K$716,3,FALSE)</f>
        <v>#N/A</v>
      </c>
      <c r="C38" s="135">
        <f t="shared" si="2"/>
        <v>0</v>
      </c>
      <c r="D38" s="135" t="e">
        <f>VLOOKUP($N38,УЧАСТНИКИ!$A$1:$K$716,4,FALSE)</f>
        <v>#N/A</v>
      </c>
      <c r="E38" s="135" t="e">
        <f>VLOOKUP($N38,УЧАСТНИКИ!$A$1:$K$716,8,FALSE)</f>
        <v>#N/A</v>
      </c>
      <c r="F38" s="235" t="e">
        <f>VLOOKUP($N38,УЧАСТНИКИ!$A$1:$K$716,5,FALSE)</f>
        <v>#N/A</v>
      </c>
      <c r="G38" s="235" t="e">
        <f>VLOOKUP($N38,УЧАСТНИКИ!#REF!,7,FALSE)</f>
        <v>#REF!</v>
      </c>
      <c r="H38" s="235" t="e">
        <f>VLOOKUP($N38,УЧАСТНИКИ!$A$1:$K$716,11,FALSE)</f>
        <v>#N/A</v>
      </c>
      <c r="I38" s="180"/>
      <c r="J38" s="137"/>
      <c r="K38" s="137"/>
      <c r="L38" s="137"/>
      <c r="M38" s="300" t="e">
        <f>VLOOKUP($N38,УЧАСТНИКИ!$A$1:$K$716,10,FALSE)</f>
        <v>#N/A</v>
      </c>
      <c r="N38" s="192"/>
    </row>
    <row r="39" spans="1:14" ht="15" customHeight="1" x14ac:dyDescent="0.2">
      <c r="A39" s="132">
        <v>9</v>
      </c>
      <c r="B39" s="292" t="e">
        <f>VLOOKUP($N39,УЧАСТНИКИ!$A$1:$K$716,3,FALSE)</f>
        <v>#N/A</v>
      </c>
      <c r="C39" s="135">
        <f t="shared" si="2"/>
        <v>0</v>
      </c>
      <c r="D39" s="135" t="e">
        <f>VLOOKUP($N39,УЧАСТНИКИ!$A$1:$K$716,4,FALSE)</f>
        <v>#N/A</v>
      </c>
      <c r="E39" s="135" t="e">
        <f>VLOOKUP($N39,УЧАСТНИКИ!$A$1:$K$716,8,FALSE)</f>
        <v>#N/A</v>
      </c>
      <c r="F39" s="235" t="e">
        <f>VLOOKUP($N39,УЧАСТНИКИ!$A$1:$K$716,5,FALSE)</f>
        <v>#N/A</v>
      </c>
      <c r="G39" s="235" t="e">
        <f>VLOOKUP($N39,УЧАСТНИКИ!#REF!,7,FALSE)</f>
        <v>#REF!</v>
      </c>
      <c r="H39" s="235" t="e">
        <f>VLOOKUP($N39,УЧАСТНИКИ!$A$1:$K$716,11,FALSE)</f>
        <v>#N/A</v>
      </c>
      <c r="I39" s="180"/>
      <c r="J39" s="137"/>
      <c r="K39" s="137"/>
      <c r="L39" s="137"/>
      <c r="M39" s="300" t="e">
        <f>VLOOKUP($N39,УЧАСТНИКИ!$A$1:$K$716,10,FALSE)</f>
        <v>#N/A</v>
      </c>
      <c r="N39" s="192"/>
    </row>
    <row r="40" spans="1:14" ht="15" customHeight="1" x14ac:dyDescent="0.2">
      <c r="A40" s="132">
        <v>10</v>
      </c>
      <c r="B40" s="292" t="e">
        <f>VLOOKUP($N40,УЧАСТНИКИ!$A$1:$K$716,3,FALSE)</f>
        <v>#N/A</v>
      </c>
      <c r="C40" s="135">
        <f t="shared" si="2"/>
        <v>0</v>
      </c>
      <c r="D40" s="135" t="e">
        <f>VLOOKUP($N40,УЧАСТНИКИ!$A$1:$K$716,4,FALSE)</f>
        <v>#N/A</v>
      </c>
      <c r="E40" s="135" t="e">
        <f>VLOOKUP($N40,УЧАСТНИКИ!$A$1:$K$716,8,FALSE)</f>
        <v>#N/A</v>
      </c>
      <c r="F40" s="235" t="e">
        <f>VLOOKUP($N40,УЧАСТНИКИ!$A$1:$K$716,5,FALSE)</f>
        <v>#N/A</v>
      </c>
      <c r="G40" s="235" t="e">
        <f>VLOOKUP($N40,УЧАСТНИКИ!#REF!,7,FALSE)</f>
        <v>#REF!</v>
      </c>
      <c r="H40" s="235" t="e">
        <f>VLOOKUP($N40,УЧАСТНИКИ!$A$1:$K$716,11,FALSE)</f>
        <v>#N/A</v>
      </c>
      <c r="I40" s="180"/>
      <c r="J40" s="137"/>
      <c r="K40" s="137"/>
      <c r="L40" s="137"/>
      <c r="M40" s="300" t="e">
        <f>VLOOKUP($N40,УЧАСТНИКИ!$A$1:$K$716,10,FALSE)</f>
        <v>#N/A</v>
      </c>
      <c r="N40" s="192"/>
    </row>
    <row r="41" spans="1:14" ht="15" customHeight="1" x14ac:dyDescent="0.2">
      <c r="A41" s="132">
        <v>11</v>
      </c>
      <c r="B41" s="292" t="e">
        <f>VLOOKUP($N41,УЧАСТНИКИ!$A$1:$K$716,3,FALSE)</f>
        <v>#N/A</v>
      </c>
      <c r="C41" s="135">
        <f t="shared" si="2"/>
        <v>0</v>
      </c>
      <c r="D41" s="135" t="e">
        <f>VLOOKUP($N41,УЧАСТНИКИ!$A$1:$K$716,4,FALSE)</f>
        <v>#N/A</v>
      </c>
      <c r="E41" s="135" t="e">
        <f>VLOOKUP($N41,УЧАСТНИКИ!$A$1:$K$716,8,FALSE)</f>
        <v>#N/A</v>
      </c>
      <c r="F41" s="235" t="e">
        <f>VLOOKUP($N41,УЧАСТНИКИ!$A$1:$K$716,5,FALSE)</f>
        <v>#N/A</v>
      </c>
      <c r="G41" s="235" t="e">
        <f>VLOOKUP($N41,УЧАСТНИКИ!#REF!,7,FALSE)</f>
        <v>#REF!</v>
      </c>
      <c r="H41" s="235" t="e">
        <f>VLOOKUP($N41,УЧАСТНИКИ!$A$1:$K$716,11,FALSE)</f>
        <v>#N/A</v>
      </c>
      <c r="I41" s="180"/>
      <c r="J41" s="137"/>
      <c r="K41" s="137"/>
      <c r="L41" s="137"/>
      <c r="M41" s="300" t="e">
        <f>VLOOKUP($N41,УЧАСТНИКИ!$A$1:$K$716,10,FALSE)</f>
        <v>#N/A</v>
      </c>
      <c r="N41" s="192"/>
    </row>
    <row r="42" spans="1:14" ht="15" customHeight="1" x14ac:dyDescent="0.2">
      <c r="A42" s="132">
        <v>12</v>
      </c>
      <c r="B42" s="292" t="e">
        <f>VLOOKUP($N42,УЧАСТНИКИ!$A$1:$K$716,3,FALSE)</f>
        <v>#N/A</v>
      </c>
      <c r="C42" s="135">
        <f t="shared" si="2"/>
        <v>0</v>
      </c>
      <c r="D42" s="135" t="e">
        <f>VLOOKUP($N42,УЧАСТНИКИ!$A$1:$K$716,4,FALSE)</f>
        <v>#N/A</v>
      </c>
      <c r="E42" s="135" t="e">
        <f>VLOOKUP($N42,УЧАСТНИКИ!$A$1:$K$716,8,FALSE)</f>
        <v>#N/A</v>
      </c>
      <c r="F42" s="235" t="e">
        <f>VLOOKUP($N42,УЧАСТНИКИ!$A$1:$K$716,5,FALSE)</f>
        <v>#N/A</v>
      </c>
      <c r="G42" s="235" t="e">
        <f>VLOOKUP($N42,УЧАСТНИКИ!#REF!,7,FALSE)</f>
        <v>#REF!</v>
      </c>
      <c r="H42" s="235" t="e">
        <f>VLOOKUP($N42,УЧАСТНИКИ!$A$1:$K$716,11,FALSE)</f>
        <v>#N/A</v>
      </c>
      <c r="I42" s="180"/>
      <c r="J42" s="137"/>
      <c r="K42" s="137"/>
      <c r="L42" s="137"/>
      <c r="M42" s="300" t="e">
        <f>VLOOKUP($N42,УЧАСТНИКИ!$A$1:$K$716,10,FALSE)</f>
        <v>#N/A</v>
      </c>
      <c r="N42" s="192"/>
    </row>
    <row r="43" spans="1:14" ht="15" customHeight="1" x14ac:dyDescent="0.2">
      <c r="A43" s="132">
        <v>13</v>
      </c>
      <c r="B43" s="292" t="e">
        <f>VLOOKUP($N43,УЧАСТНИКИ!$A$1:$K$716,3,FALSE)</f>
        <v>#N/A</v>
      </c>
      <c r="C43" s="135">
        <f t="shared" si="2"/>
        <v>0</v>
      </c>
      <c r="D43" s="135" t="e">
        <f>VLOOKUP($N43,УЧАСТНИКИ!$A$1:$K$716,4,FALSE)</f>
        <v>#N/A</v>
      </c>
      <c r="E43" s="135" t="e">
        <f>VLOOKUP($N43,УЧАСТНИКИ!$A$1:$K$716,8,FALSE)</f>
        <v>#N/A</v>
      </c>
      <c r="F43" s="235" t="e">
        <f>VLOOKUP($N43,УЧАСТНИКИ!$A$1:$K$716,5,FALSE)</f>
        <v>#N/A</v>
      </c>
      <c r="G43" s="235" t="e">
        <f>VLOOKUP($N43,УЧАСТНИКИ!#REF!,7,FALSE)</f>
        <v>#REF!</v>
      </c>
      <c r="H43" s="235" t="e">
        <f>VLOOKUP($N43,УЧАСТНИКИ!$A$1:$K$716,11,FALSE)</f>
        <v>#N/A</v>
      </c>
      <c r="I43" s="180"/>
      <c r="J43" s="137"/>
      <c r="K43" s="137"/>
      <c r="L43" s="137"/>
      <c r="M43" s="300" t="e">
        <f>VLOOKUP($N43,УЧАСТНИКИ!$A$1:$K$716,10,FALSE)</f>
        <v>#N/A</v>
      </c>
      <c r="N43" s="192"/>
    </row>
    <row r="44" spans="1:14" ht="15" customHeight="1" x14ac:dyDescent="0.2">
      <c r="A44" s="132">
        <v>14</v>
      </c>
      <c r="B44" s="292" t="e">
        <f>VLOOKUP($N44,УЧАСТНИКИ!$A$1:$K$716,3,FALSE)</f>
        <v>#N/A</v>
      </c>
      <c r="C44" s="135">
        <f t="shared" si="2"/>
        <v>0</v>
      </c>
      <c r="D44" s="135" t="e">
        <f>VLOOKUP($N44,УЧАСТНИКИ!$A$1:$K$716,4,FALSE)</f>
        <v>#N/A</v>
      </c>
      <c r="E44" s="135" t="e">
        <f>VLOOKUP($N44,УЧАСТНИКИ!$A$1:$K$716,8,FALSE)</f>
        <v>#N/A</v>
      </c>
      <c r="F44" s="235" t="e">
        <f>VLOOKUP($N44,УЧАСТНИКИ!$A$1:$K$716,5,FALSE)</f>
        <v>#N/A</v>
      </c>
      <c r="G44" s="235" t="e">
        <f>VLOOKUP($N44,УЧАСТНИКИ!#REF!,7,FALSE)</f>
        <v>#REF!</v>
      </c>
      <c r="H44" s="235" t="e">
        <f>VLOOKUP($N44,УЧАСТНИКИ!$A$1:$K$716,11,FALSE)</f>
        <v>#N/A</v>
      </c>
      <c r="I44" s="180"/>
      <c r="J44" s="137"/>
      <c r="K44" s="137"/>
      <c r="L44" s="137"/>
      <c r="M44" s="300" t="e">
        <f>VLOOKUP($N44,УЧАСТНИКИ!$A$1:$K$716,10,FALSE)</f>
        <v>#N/A</v>
      </c>
      <c r="N44" s="192"/>
    </row>
    <row r="45" spans="1:14" ht="15" customHeight="1" x14ac:dyDescent="0.2">
      <c r="A45" s="132">
        <v>15</v>
      </c>
      <c r="B45" s="292" t="e">
        <f>VLOOKUP($N45,УЧАСТНИКИ!$A$1:$K$716,3,FALSE)</f>
        <v>#N/A</v>
      </c>
      <c r="C45" s="135">
        <f t="shared" si="2"/>
        <v>0</v>
      </c>
      <c r="D45" s="135" t="e">
        <f>VLOOKUP($N45,УЧАСТНИКИ!$A$1:$K$716,4,FALSE)</f>
        <v>#N/A</v>
      </c>
      <c r="E45" s="135" t="e">
        <f>VLOOKUP($N45,УЧАСТНИКИ!$A$1:$K$716,8,FALSE)</f>
        <v>#N/A</v>
      </c>
      <c r="F45" s="235" t="e">
        <f>VLOOKUP($N45,УЧАСТНИКИ!$A$1:$K$716,5,FALSE)</f>
        <v>#N/A</v>
      </c>
      <c r="G45" s="235" t="e">
        <f>VLOOKUP($N45,УЧАСТНИКИ!#REF!,7,FALSE)</f>
        <v>#REF!</v>
      </c>
      <c r="H45" s="235" t="e">
        <f>VLOOKUP($N45,УЧАСТНИКИ!$A$1:$K$716,11,FALSE)</f>
        <v>#N/A</v>
      </c>
      <c r="I45" s="180"/>
      <c r="J45" s="137"/>
      <c r="K45" s="137"/>
      <c r="L45" s="137"/>
      <c r="M45" s="300" t="e">
        <f>VLOOKUP($N45,УЧАСТНИКИ!$A$1:$K$716,10,FALSE)</f>
        <v>#N/A</v>
      </c>
      <c r="N45" s="192"/>
    </row>
    <row r="46" spans="1:14" ht="15" customHeight="1" x14ac:dyDescent="0.2">
      <c r="A46" s="132">
        <v>16</v>
      </c>
      <c r="B46" s="292" t="e">
        <f>VLOOKUP($N46,УЧАСТНИКИ!$A$1:$K$716,3,FALSE)</f>
        <v>#N/A</v>
      </c>
      <c r="C46" s="135">
        <f t="shared" si="2"/>
        <v>0</v>
      </c>
      <c r="D46" s="135" t="e">
        <f>VLOOKUP($N46,УЧАСТНИКИ!$A$1:$K$716,4,FALSE)</f>
        <v>#N/A</v>
      </c>
      <c r="E46" s="135" t="e">
        <f>VLOOKUP($N46,УЧАСТНИКИ!$A$1:$K$716,8,FALSE)</f>
        <v>#N/A</v>
      </c>
      <c r="F46" s="235" t="e">
        <f>VLOOKUP($N46,УЧАСТНИКИ!$A$1:$K$716,5,FALSE)</f>
        <v>#N/A</v>
      </c>
      <c r="G46" s="235" t="e">
        <f>VLOOKUP($N46,УЧАСТНИКИ!#REF!,7,FALSE)</f>
        <v>#REF!</v>
      </c>
      <c r="H46" s="235" t="e">
        <f>VLOOKUP($N46,УЧАСТНИКИ!$A$1:$K$716,11,FALSE)</f>
        <v>#N/A</v>
      </c>
      <c r="I46" s="180"/>
      <c r="J46" s="137"/>
      <c r="K46" s="137"/>
      <c r="L46" s="137"/>
      <c r="M46" s="300" t="e">
        <f>VLOOKUP($N46,УЧАСТНИКИ!$A$1:$K$716,10,FALSE)</f>
        <v>#N/A</v>
      </c>
      <c r="N46" s="192"/>
    </row>
    <row r="47" spans="1:14" ht="15" customHeight="1" x14ac:dyDescent="0.2">
      <c r="A47" s="132">
        <v>17</v>
      </c>
      <c r="B47" s="292" t="e">
        <f>VLOOKUP($N47,УЧАСТНИКИ!$A$1:$K$716,3,FALSE)</f>
        <v>#N/A</v>
      </c>
      <c r="C47" s="135">
        <f t="shared" si="2"/>
        <v>0</v>
      </c>
      <c r="D47" s="135" t="e">
        <f>VLOOKUP($N47,УЧАСТНИКИ!$A$1:$K$716,4,FALSE)</f>
        <v>#N/A</v>
      </c>
      <c r="E47" s="135" t="e">
        <f>VLOOKUP($N47,УЧАСТНИКИ!$A$1:$K$716,8,FALSE)</f>
        <v>#N/A</v>
      </c>
      <c r="F47" s="235" t="e">
        <f>VLOOKUP($N47,УЧАСТНИКИ!$A$1:$K$716,5,FALSE)</f>
        <v>#N/A</v>
      </c>
      <c r="G47" s="235" t="e">
        <f>VLOOKUP($N47,УЧАСТНИКИ!#REF!,7,FALSE)</f>
        <v>#REF!</v>
      </c>
      <c r="H47" s="235" t="e">
        <f>VLOOKUP($N47,УЧАСТНИКИ!$A$1:$K$716,11,FALSE)</f>
        <v>#N/A</v>
      </c>
      <c r="I47" s="180"/>
      <c r="J47" s="137"/>
      <c r="K47" s="137"/>
      <c r="L47" s="137"/>
      <c r="M47" s="300" t="e">
        <f>VLOOKUP($N47,УЧАСТНИКИ!$A$1:$K$716,10,FALSE)</f>
        <v>#N/A</v>
      </c>
      <c r="N47" s="192"/>
    </row>
    <row r="48" spans="1:14" ht="15" customHeight="1" x14ac:dyDescent="0.2">
      <c r="A48" s="132">
        <v>18</v>
      </c>
      <c r="B48" s="292" t="e">
        <f>VLOOKUP($N48,УЧАСТНИКИ!$A$1:$K$716,3,FALSE)</f>
        <v>#N/A</v>
      </c>
      <c r="C48" s="135">
        <f t="shared" si="2"/>
        <v>0</v>
      </c>
      <c r="D48" s="135" t="e">
        <f>VLOOKUP($N48,УЧАСТНИКИ!$A$1:$K$716,4,FALSE)</f>
        <v>#N/A</v>
      </c>
      <c r="E48" s="135" t="e">
        <f>VLOOKUP($N48,УЧАСТНИКИ!$A$1:$K$716,8,FALSE)</f>
        <v>#N/A</v>
      </c>
      <c r="F48" s="235" t="e">
        <f>VLOOKUP($N48,УЧАСТНИКИ!$A$1:$K$716,5,FALSE)</f>
        <v>#N/A</v>
      </c>
      <c r="G48" s="235" t="e">
        <f>VLOOKUP($N48,УЧАСТНИКИ!#REF!,7,FALSE)</f>
        <v>#REF!</v>
      </c>
      <c r="H48" s="235" t="e">
        <f>VLOOKUP($N48,УЧАСТНИКИ!$A$1:$K$716,11,FALSE)</f>
        <v>#N/A</v>
      </c>
      <c r="I48" s="180"/>
      <c r="J48" s="137"/>
      <c r="K48" s="137"/>
      <c r="L48" s="137"/>
      <c r="M48" s="300" t="e">
        <f>VLOOKUP($N48,УЧАСТНИКИ!$A$1:$K$716,10,FALSE)</f>
        <v>#N/A</v>
      </c>
      <c r="N48" s="192"/>
    </row>
    <row r="49" spans="1:14" ht="15" customHeight="1" x14ac:dyDescent="0.2">
      <c r="A49" s="132">
        <v>19</v>
      </c>
      <c r="B49" s="292" t="e">
        <f>VLOOKUP($N49,УЧАСТНИКИ!$A$1:$K$716,3,FALSE)</f>
        <v>#N/A</v>
      </c>
      <c r="C49" s="135">
        <f t="shared" si="2"/>
        <v>0</v>
      </c>
      <c r="D49" s="135" t="e">
        <f>VLOOKUP($N49,УЧАСТНИКИ!$A$1:$K$716,4,FALSE)</f>
        <v>#N/A</v>
      </c>
      <c r="E49" s="135" t="e">
        <f>VLOOKUP($N49,УЧАСТНИКИ!$A$1:$K$716,8,FALSE)</f>
        <v>#N/A</v>
      </c>
      <c r="F49" s="235" t="e">
        <f>VLOOKUP($N49,УЧАСТНИКИ!$A$1:$K$716,5,FALSE)</f>
        <v>#N/A</v>
      </c>
      <c r="G49" s="235" t="e">
        <f>VLOOKUP($N49,УЧАСТНИКИ!#REF!,7,FALSE)</f>
        <v>#REF!</v>
      </c>
      <c r="H49" s="235" t="e">
        <f>VLOOKUP($N49,УЧАСТНИКИ!$A$1:$K$716,11,FALSE)</f>
        <v>#N/A</v>
      </c>
      <c r="I49" s="180"/>
      <c r="J49" s="137"/>
      <c r="K49" s="137"/>
      <c r="L49" s="137"/>
      <c r="M49" s="300" t="e">
        <f>VLOOKUP($N49,УЧАСТНИКИ!$A$1:$K$716,10,FALSE)</f>
        <v>#N/A</v>
      </c>
      <c r="N49" s="192"/>
    </row>
    <row r="50" spans="1:14" ht="15" customHeight="1" x14ac:dyDescent="0.2">
      <c r="A50" s="132">
        <v>20</v>
      </c>
      <c r="B50" s="292" t="e">
        <f>VLOOKUP($N50,УЧАСТНИКИ!$A$1:$K$716,3,FALSE)</f>
        <v>#N/A</v>
      </c>
      <c r="C50" s="135">
        <f t="shared" si="2"/>
        <v>0</v>
      </c>
      <c r="D50" s="135" t="e">
        <f>VLOOKUP($N50,УЧАСТНИКИ!$A$1:$K$716,4,FALSE)</f>
        <v>#N/A</v>
      </c>
      <c r="E50" s="135" t="e">
        <f>VLOOKUP($N50,УЧАСТНИКИ!$A$1:$K$716,8,FALSE)</f>
        <v>#N/A</v>
      </c>
      <c r="F50" s="235" t="e">
        <f>VLOOKUP($N50,УЧАСТНИКИ!$A$1:$K$716,5,FALSE)</f>
        <v>#N/A</v>
      </c>
      <c r="G50" s="235" t="e">
        <f>VLOOKUP($N50,УЧАСТНИКИ!#REF!,7,FALSE)</f>
        <v>#REF!</v>
      </c>
      <c r="H50" s="235" t="e">
        <f>VLOOKUP($N50,УЧАСТНИКИ!$A$1:$K$716,11,FALSE)</f>
        <v>#N/A</v>
      </c>
      <c r="I50" s="180"/>
      <c r="J50" s="137"/>
      <c r="K50" s="137"/>
      <c r="L50" s="137"/>
      <c r="M50" s="300" t="e">
        <f>VLOOKUP($N50,УЧАСТНИКИ!$A$1:$K$716,10,FALSE)</f>
        <v>#N/A</v>
      </c>
      <c r="N50" s="192"/>
    </row>
    <row r="51" spans="1:14" ht="15" customHeight="1" x14ac:dyDescent="0.2">
      <c r="A51" s="132"/>
      <c r="B51" s="292"/>
      <c r="C51" s="135"/>
      <c r="D51" s="135"/>
      <c r="E51" s="135"/>
      <c r="F51" s="235"/>
      <c r="G51" s="235"/>
      <c r="H51" s="235"/>
      <c r="I51" s="179"/>
      <c r="J51" s="137"/>
      <c r="K51" s="137"/>
      <c r="L51" s="137"/>
      <c r="M51" s="300"/>
      <c r="N51" s="196"/>
    </row>
    <row r="52" spans="1:14" ht="15" customHeight="1" x14ac:dyDescent="0.2">
      <c r="A52" s="132"/>
      <c r="B52" s="292"/>
      <c r="C52" s="135"/>
      <c r="D52" s="135"/>
      <c r="E52" s="135"/>
      <c r="F52" s="235"/>
      <c r="G52" s="235"/>
      <c r="H52" s="235"/>
      <c r="I52" s="179"/>
      <c r="J52" s="137"/>
      <c r="K52" s="137"/>
      <c r="L52" s="137"/>
      <c r="M52" s="300"/>
      <c r="N52" s="196"/>
    </row>
    <row r="53" spans="1:14" ht="15" customHeight="1" x14ac:dyDescent="0.2">
      <c r="A53" s="132"/>
      <c r="B53" s="292"/>
      <c r="C53" s="135"/>
      <c r="D53" s="135"/>
      <c r="E53" s="135"/>
      <c r="F53" s="235"/>
      <c r="G53" s="235"/>
      <c r="H53" s="235"/>
      <c r="I53" s="179"/>
      <c r="J53" s="137"/>
      <c r="K53" s="137"/>
      <c r="L53" s="137"/>
      <c r="M53" s="300"/>
      <c r="N53" s="196"/>
    </row>
    <row r="54" spans="1:14" ht="15" customHeight="1" x14ac:dyDescent="0.2">
      <c r="A54" s="132"/>
      <c r="B54" s="292"/>
      <c r="C54" s="135"/>
      <c r="D54" s="135"/>
      <c r="E54" s="135"/>
      <c r="F54" s="235"/>
      <c r="G54" s="235"/>
      <c r="H54" s="235"/>
      <c r="I54" s="179"/>
      <c r="J54" s="137"/>
      <c r="K54" s="137"/>
      <c r="L54" s="137"/>
      <c r="M54" s="300"/>
      <c r="N54" s="196"/>
    </row>
    <row r="55" spans="1:14" ht="15" customHeight="1" x14ac:dyDescent="0.2">
      <c r="A55" s="132"/>
      <c r="B55" s="292"/>
      <c r="C55" s="135"/>
      <c r="D55" s="135"/>
      <c r="E55" s="135"/>
      <c r="F55" s="235"/>
      <c r="G55" s="235"/>
      <c r="H55" s="235"/>
      <c r="I55" s="179"/>
      <c r="J55" s="137"/>
      <c r="K55" s="137"/>
      <c r="L55" s="137"/>
      <c r="M55" s="300"/>
      <c r="N55" s="196"/>
    </row>
    <row r="56" spans="1:14" ht="15" customHeight="1" x14ac:dyDescent="0.2">
      <c r="A56" s="132"/>
      <c r="B56" s="292"/>
      <c r="C56" s="135"/>
      <c r="D56" s="135"/>
      <c r="E56" s="135"/>
      <c r="F56" s="235"/>
      <c r="G56" s="235"/>
      <c r="H56" s="235"/>
      <c r="I56" s="179"/>
      <c r="J56" s="137"/>
      <c r="K56" s="137"/>
      <c r="L56" s="137"/>
      <c r="M56" s="300"/>
      <c r="N56" s="196"/>
    </row>
    <row r="57" spans="1:14" ht="15" customHeight="1" x14ac:dyDescent="0.2">
      <c r="A57" s="132"/>
      <c r="B57" s="292"/>
      <c r="C57" s="135"/>
      <c r="D57" s="135"/>
      <c r="E57" s="135"/>
      <c r="F57" s="235"/>
      <c r="G57" s="235"/>
      <c r="H57" s="235"/>
      <c r="I57" s="179"/>
      <c r="J57" s="137"/>
      <c r="K57" s="137"/>
      <c r="L57" s="137"/>
      <c r="M57" s="300"/>
      <c r="N57" s="196"/>
    </row>
    <row r="58" spans="1:14" ht="15" customHeight="1" x14ac:dyDescent="0.2">
      <c r="A58" s="132"/>
      <c r="B58" s="292"/>
      <c r="C58" s="135"/>
      <c r="D58" s="135"/>
      <c r="E58" s="135"/>
      <c r="F58" s="235"/>
      <c r="G58" s="235"/>
      <c r="H58" s="235"/>
      <c r="I58" s="179"/>
      <c r="J58" s="137"/>
      <c r="K58" s="137"/>
      <c r="L58" s="137"/>
      <c r="M58" s="300"/>
      <c r="N58" s="196"/>
    </row>
    <row r="59" spans="1:14" ht="15" customHeight="1" x14ac:dyDescent="0.2">
      <c r="A59" s="132"/>
      <c r="B59" s="292"/>
      <c r="C59" s="135"/>
      <c r="D59" s="135"/>
      <c r="E59" s="135"/>
      <c r="F59" s="235"/>
      <c r="G59" s="235"/>
      <c r="H59" s="235"/>
      <c r="I59" s="179"/>
      <c r="J59" s="137"/>
      <c r="K59" s="137"/>
      <c r="L59" s="137"/>
      <c r="M59" s="300"/>
      <c r="N59" s="196"/>
    </row>
    <row r="60" spans="1:14" ht="15" customHeight="1" x14ac:dyDescent="0.2">
      <c r="A60" s="132"/>
      <c r="B60" s="292"/>
      <c r="C60" s="135"/>
      <c r="D60" s="135"/>
      <c r="E60" s="135"/>
      <c r="F60" s="235"/>
      <c r="G60" s="235"/>
      <c r="H60" s="235"/>
      <c r="I60" s="179"/>
      <c r="J60" s="137"/>
      <c r="K60" s="137"/>
      <c r="L60" s="137"/>
      <c r="M60" s="300"/>
      <c r="N60" s="196"/>
    </row>
    <row r="61" spans="1:14" ht="15" customHeight="1" x14ac:dyDescent="0.2">
      <c r="A61" s="132"/>
      <c r="B61" s="292"/>
      <c r="C61" s="135"/>
      <c r="D61" s="135"/>
      <c r="E61" s="135"/>
      <c r="F61" s="235"/>
      <c r="G61" s="235"/>
      <c r="H61" s="235"/>
      <c r="I61" s="179"/>
      <c r="J61" s="137"/>
      <c r="K61" s="137"/>
      <c r="L61" s="137"/>
      <c r="M61" s="300"/>
      <c r="N61" s="196"/>
    </row>
    <row r="62" spans="1:14" ht="15" customHeight="1" x14ac:dyDescent="0.2">
      <c r="A62" s="132"/>
      <c r="B62" s="292"/>
      <c r="C62" s="135"/>
      <c r="D62" s="135"/>
      <c r="E62" s="135"/>
      <c r="F62" s="235"/>
      <c r="G62" s="235"/>
      <c r="H62" s="235"/>
      <c r="I62" s="179"/>
      <c r="J62" s="137"/>
      <c r="K62" s="137"/>
      <c r="L62" s="137"/>
      <c r="M62" s="300"/>
      <c r="N62" s="196"/>
    </row>
    <row r="63" spans="1:14" ht="15" customHeight="1" x14ac:dyDescent="0.2">
      <c r="A63" s="132"/>
      <c r="B63" s="292"/>
      <c r="C63" s="135"/>
      <c r="D63" s="135"/>
      <c r="E63" s="135"/>
      <c r="F63" s="235"/>
      <c r="G63" s="235"/>
      <c r="H63" s="235"/>
      <c r="I63" s="179"/>
      <c r="J63" s="137"/>
      <c r="K63" s="137"/>
      <c r="L63" s="137"/>
      <c r="M63" s="300"/>
      <c r="N63" s="196"/>
    </row>
    <row r="64" spans="1:14" ht="15" customHeight="1" x14ac:dyDescent="0.2">
      <c r="A64" s="132"/>
      <c r="B64" s="292"/>
      <c r="C64" s="135"/>
      <c r="D64" s="135"/>
      <c r="E64" s="135"/>
      <c r="F64" s="235"/>
      <c r="G64" s="235"/>
      <c r="H64" s="235"/>
      <c r="I64" s="179"/>
      <c r="J64" s="137"/>
      <c r="K64" s="137"/>
      <c r="L64" s="137"/>
      <c r="M64" s="300"/>
      <c r="N64" s="196"/>
    </row>
    <row r="65" spans="1:14" ht="15" customHeight="1" x14ac:dyDescent="0.2">
      <c r="A65" s="132"/>
      <c r="B65" s="292"/>
      <c r="C65" s="135"/>
      <c r="D65" s="135"/>
      <c r="E65" s="135"/>
      <c r="F65" s="235"/>
      <c r="G65" s="235"/>
      <c r="H65" s="235"/>
      <c r="I65" s="179"/>
      <c r="J65" s="137"/>
      <c r="K65" s="137"/>
      <c r="L65" s="137"/>
      <c r="M65" s="300"/>
      <c r="N65" s="196"/>
    </row>
    <row r="66" spans="1:14" ht="15" customHeight="1" x14ac:dyDescent="0.2">
      <c r="A66" s="132"/>
      <c r="B66" s="292"/>
      <c r="C66" s="135"/>
      <c r="D66" s="135"/>
      <c r="E66" s="135"/>
      <c r="F66" s="235"/>
      <c r="G66" s="235"/>
      <c r="H66" s="235"/>
      <c r="I66" s="179"/>
      <c r="J66" s="137"/>
      <c r="K66" s="137"/>
      <c r="L66" s="137"/>
      <c r="M66" s="300"/>
      <c r="N66" s="196"/>
    </row>
    <row r="67" spans="1:14" ht="15" customHeight="1" x14ac:dyDescent="0.2">
      <c r="A67" s="132"/>
      <c r="B67" s="292"/>
      <c r="C67" s="135"/>
      <c r="D67" s="135"/>
      <c r="E67" s="135"/>
      <c r="F67" s="235"/>
      <c r="G67" s="235"/>
      <c r="H67" s="235"/>
      <c r="I67" s="179"/>
      <c r="J67" s="137"/>
      <c r="K67" s="137"/>
      <c r="L67" s="137"/>
      <c r="M67" s="300"/>
      <c r="N67" s="196"/>
    </row>
    <row r="68" spans="1:14" ht="15" customHeight="1" x14ac:dyDescent="0.2">
      <c r="A68" s="132"/>
      <c r="B68" s="292"/>
      <c r="C68" s="135"/>
      <c r="D68" s="135"/>
      <c r="E68" s="135"/>
      <c r="F68" s="235"/>
      <c r="G68" s="235"/>
      <c r="H68" s="235"/>
      <c r="I68" s="179"/>
      <c r="J68" s="137"/>
      <c r="K68" s="137"/>
      <c r="L68" s="137"/>
      <c r="M68" s="300"/>
      <c r="N68" s="196"/>
    </row>
    <row r="69" spans="1:14" ht="15" customHeight="1" x14ac:dyDescent="0.2">
      <c r="A69" s="132"/>
      <c r="B69" s="292"/>
      <c r="C69" s="135"/>
      <c r="D69" s="135"/>
      <c r="E69" s="135"/>
      <c r="F69" s="235"/>
      <c r="G69" s="235"/>
      <c r="H69" s="235"/>
      <c r="I69" s="179"/>
      <c r="J69" s="137"/>
      <c r="K69" s="137"/>
      <c r="L69" s="137"/>
      <c r="M69" s="300"/>
      <c r="N69" s="196"/>
    </row>
    <row r="70" spans="1:14" ht="15" customHeight="1" x14ac:dyDescent="0.2">
      <c r="A70" s="132"/>
      <c r="B70" s="292"/>
      <c r="C70" s="135"/>
      <c r="D70" s="135"/>
      <c r="E70" s="135"/>
      <c r="F70" s="235"/>
      <c r="G70" s="235"/>
      <c r="H70" s="235"/>
      <c r="I70" s="179"/>
      <c r="J70" s="137"/>
      <c r="K70" s="137"/>
      <c r="L70" s="137"/>
      <c r="M70" s="300"/>
      <c r="N70" s="196"/>
    </row>
    <row r="71" spans="1:14" ht="15" customHeight="1" x14ac:dyDescent="0.2">
      <c r="A71" s="132"/>
      <c r="B71" s="292"/>
      <c r="C71" s="135"/>
      <c r="D71" s="135"/>
      <c r="E71" s="135"/>
      <c r="F71" s="235"/>
      <c r="G71" s="235"/>
      <c r="H71" s="235"/>
      <c r="I71" s="179"/>
      <c r="J71" s="137"/>
      <c r="K71" s="137"/>
      <c r="L71" s="137"/>
      <c r="M71" s="300"/>
      <c r="N71" s="196"/>
    </row>
    <row r="72" spans="1:14" ht="15" customHeight="1" x14ac:dyDescent="0.2">
      <c r="A72" s="132"/>
      <c r="B72" s="292"/>
      <c r="C72" s="135"/>
      <c r="D72" s="135"/>
      <c r="E72" s="135"/>
      <c r="F72" s="235"/>
      <c r="G72" s="235"/>
      <c r="H72" s="235"/>
      <c r="I72" s="179"/>
      <c r="J72" s="137"/>
      <c r="K72" s="137"/>
      <c r="L72" s="137"/>
      <c r="M72" s="300"/>
      <c r="N72" s="196"/>
    </row>
    <row r="73" spans="1:14" ht="15" customHeight="1" x14ac:dyDescent="0.2">
      <c r="A73" s="132"/>
      <c r="B73" s="292"/>
      <c r="C73" s="135"/>
      <c r="D73" s="135"/>
      <c r="E73" s="135"/>
      <c r="F73" s="235"/>
      <c r="G73" s="235"/>
      <c r="H73" s="235"/>
      <c r="I73" s="179"/>
      <c r="J73" s="137"/>
      <c r="K73" s="137"/>
      <c r="L73" s="137"/>
      <c r="M73" s="300"/>
      <c r="N73" s="196"/>
    </row>
    <row r="74" spans="1:14" ht="15" customHeight="1" x14ac:dyDescent="0.2">
      <c r="A74" s="132"/>
      <c r="B74" s="292"/>
      <c r="C74" s="135"/>
      <c r="D74" s="135"/>
      <c r="E74" s="135"/>
      <c r="F74" s="235"/>
      <c r="G74" s="235"/>
      <c r="H74" s="235"/>
      <c r="I74" s="179"/>
      <c r="J74" s="137"/>
      <c r="K74" s="137"/>
      <c r="L74" s="137"/>
      <c r="M74" s="300"/>
      <c r="N74" s="196"/>
    </row>
    <row r="75" spans="1:14" ht="15" customHeight="1" x14ac:dyDescent="0.2">
      <c r="A75" s="132"/>
      <c r="B75" s="292"/>
      <c r="C75" s="135"/>
      <c r="D75" s="135"/>
      <c r="E75" s="135"/>
      <c r="F75" s="235"/>
      <c r="G75" s="235"/>
      <c r="H75" s="235"/>
      <c r="I75" s="179"/>
      <c r="J75" s="137"/>
      <c r="K75" s="137"/>
      <c r="L75" s="137"/>
      <c r="M75" s="300"/>
      <c r="N75" s="196"/>
    </row>
    <row r="76" spans="1:14" ht="15" customHeight="1" x14ac:dyDescent="0.2">
      <c r="A76" s="132"/>
      <c r="B76" s="292"/>
      <c r="C76" s="135"/>
      <c r="D76" s="135"/>
      <c r="E76" s="135"/>
      <c r="F76" s="235"/>
      <c r="G76" s="235"/>
      <c r="H76" s="235"/>
      <c r="I76" s="179"/>
      <c r="J76" s="137"/>
      <c r="K76" s="137"/>
      <c r="L76" s="137"/>
      <c r="M76" s="300"/>
      <c r="N76" s="196"/>
    </row>
    <row r="77" spans="1:14" ht="15" customHeight="1" x14ac:dyDescent="0.2">
      <c r="A77" s="132"/>
      <c r="B77" s="292"/>
      <c r="C77" s="135"/>
      <c r="D77" s="135"/>
      <c r="E77" s="135"/>
      <c r="F77" s="235"/>
      <c r="G77" s="235"/>
      <c r="H77" s="235"/>
      <c r="I77" s="179"/>
      <c r="J77" s="137"/>
      <c r="K77" s="137"/>
      <c r="L77" s="137"/>
      <c r="M77" s="300"/>
      <c r="N77" s="196"/>
    </row>
    <row r="78" spans="1:14" ht="15" customHeight="1" x14ac:dyDescent="0.2">
      <c r="A78" s="132"/>
      <c r="B78" s="292"/>
      <c r="C78" s="135"/>
      <c r="D78" s="135"/>
      <c r="E78" s="135"/>
      <c r="F78" s="235"/>
      <c r="G78" s="235"/>
      <c r="H78" s="235"/>
      <c r="I78" s="179"/>
      <c r="J78" s="137"/>
      <c r="K78" s="137"/>
      <c r="L78" s="137"/>
      <c r="M78" s="300"/>
      <c r="N78" s="196"/>
    </row>
    <row r="79" spans="1:14" ht="15" customHeight="1" x14ac:dyDescent="0.2">
      <c r="A79" s="132"/>
      <c r="B79" s="292"/>
      <c r="C79" s="135"/>
      <c r="D79" s="135"/>
      <c r="E79" s="135"/>
      <c r="F79" s="235"/>
      <c r="G79" s="235"/>
      <c r="H79" s="235"/>
      <c r="I79" s="179"/>
      <c r="J79" s="137"/>
      <c r="K79" s="137"/>
      <c r="L79" s="137"/>
      <c r="M79" s="300"/>
      <c r="N79" s="196"/>
    </row>
    <row r="80" spans="1:14" ht="15" customHeight="1" x14ac:dyDescent="0.2">
      <c r="A80" s="132"/>
      <c r="B80" s="292"/>
      <c r="C80" s="135"/>
      <c r="D80" s="135"/>
      <c r="E80" s="135"/>
      <c r="F80" s="235"/>
      <c r="G80" s="235"/>
      <c r="H80" s="235"/>
      <c r="I80" s="179"/>
      <c r="J80" s="137"/>
      <c r="K80" s="137"/>
      <c r="L80" s="137"/>
      <c r="M80" s="300"/>
      <c r="N80" s="196"/>
    </row>
    <row r="81" spans="1:14" ht="15" customHeight="1" x14ac:dyDescent="0.2">
      <c r="A81" s="132"/>
      <c r="B81" s="292"/>
      <c r="C81" s="135"/>
      <c r="D81" s="135"/>
      <c r="E81" s="135"/>
      <c r="F81" s="235"/>
      <c r="G81" s="235"/>
      <c r="H81" s="235"/>
      <c r="I81" s="179"/>
      <c r="J81" s="137"/>
      <c r="K81" s="137"/>
      <c r="L81" s="137"/>
      <c r="M81" s="300"/>
      <c r="N81" s="196"/>
    </row>
    <row r="82" spans="1:14" ht="15" customHeight="1" x14ac:dyDescent="0.2">
      <c r="A82" s="132"/>
      <c r="B82" s="292"/>
      <c r="C82" s="135"/>
      <c r="D82" s="135"/>
      <c r="E82" s="135"/>
      <c r="F82" s="235"/>
      <c r="G82" s="235"/>
      <c r="H82" s="235"/>
      <c r="I82" s="179"/>
      <c r="J82" s="137"/>
      <c r="K82" s="137"/>
      <c r="L82" s="137"/>
      <c r="M82" s="300"/>
      <c r="N82" s="196"/>
    </row>
    <row r="83" spans="1:14" ht="15" customHeight="1" x14ac:dyDescent="0.2">
      <c r="A83" s="132"/>
      <c r="B83" s="292"/>
      <c r="C83" s="135"/>
      <c r="D83" s="135"/>
      <c r="E83" s="135"/>
      <c r="F83" s="235"/>
      <c r="G83" s="235"/>
      <c r="H83" s="235"/>
      <c r="I83" s="179"/>
      <c r="J83" s="137"/>
      <c r="K83" s="137"/>
      <c r="L83" s="137"/>
      <c r="M83" s="300"/>
      <c r="N83" s="196"/>
    </row>
    <row r="84" spans="1:14" ht="15" customHeight="1" x14ac:dyDescent="0.2">
      <c r="A84" s="132"/>
      <c r="B84" s="292"/>
      <c r="C84" s="135"/>
      <c r="D84" s="135"/>
      <c r="E84" s="135"/>
      <c r="F84" s="235"/>
      <c r="G84" s="235"/>
      <c r="H84" s="235"/>
      <c r="I84" s="179"/>
      <c r="J84" s="137"/>
      <c r="K84" s="137"/>
      <c r="L84" s="137"/>
      <c r="M84" s="300"/>
      <c r="N84" s="196"/>
    </row>
    <row r="85" spans="1:14" ht="15" customHeight="1" x14ac:dyDescent="0.2">
      <c r="A85" s="132"/>
      <c r="B85" s="292"/>
      <c r="C85" s="135"/>
      <c r="D85" s="135"/>
      <c r="E85" s="135"/>
      <c r="F85" s="235"/>
      <c r="G85" s="235"/>
      <c r="H85" s="235"/>
      <c r="I85" s="179"/>
      <c r="J85" s="137"/>
      <c r="K85" s="137"/>
      <c r="L85" s="137"/>
      <c r="M85" s="300"/>
      <c r="N85" s="196"/>
    </row>
    <row r="86" spans="1:14" ht="15" customHeight="1" x14ac:dyDescent="0.2">
      <c r="A86" s="132"/>
      <c r="B86" s="292"/>
      <c r="C86" s="135"/>
      <c r="D86" s="135"/>
      <c r="E86" s="135"/>
      <c r="F86" s="235"/>
      <c r="G86" s="235"/>
      <c r="H86" s="235"/>
      <c r="I86" s="179"/>
      <c r="J86" s="137"/>
      <c r="K86" s="137"/>
      <c r="L86" s="137"/>
      <c r="M86" s="300"/>
      <c r="N86" s="196"/>
    </row>
    <row r="87" spans="1:14" ht="15" customHeight="1" x14ac:dyDescent="0.2">
      <c r="A87" s="132"/>
      <c r="B87" s="292"/>
      <c r="C87" s="135"/>
      <c r="D87" s="135"/>
      <c r="E87" s="135"/>
      <c r="F87" s="235"/>
      <c r="G87" s="235"/>
      <c r="H87" s="235"/>
      <c r="I87" s="179"/>
      <c r="J87" s="137"/>
      <c r="K87" s="137"/>
      <c r="L87" s="137"/>
      <c r="M87" s="300"/>
      <c r="N87" s="196"/>
    </row>
    <row r="88" spans="1:14" ht="15" customHeight="1" x14ac:dyDescent="0.2">
      <c r="A88" s="132"/>
      <c r="B88" s="292"/>
      <c r="C88" s="135"/>
      <c r="D88" s="135"/>
      <c r="E88" s="135"/>
      <c r="F88" s="235"/>
      <c r="G88" s="235"/>
      <c r="H88" s="235"/>
      <c r="I88" s="179"/>
      <c r="J88" s="137"/>
      <c r="K88" s="137"/>
      <c r="L88" s="137"/>
      <c r="M88" s="300"/>
      <c r="N88" s="196"/>
    </row>
    <row r="89" spans="1:14" ht="15" customHeight="1" x14ac:dyDescent="0.2">
      <c r="A89" s="132"/>
      <c r="B89" s="292"/>
      <c r="C89" s="135"/>
      <c r="D89" s="135"/>
      <c r="E89" s="135"/>
      <c r="F89" s="235"/>
      <c r="G89" s="235"/>
      <c r="H89" s="235"/>
      <c r="I89" s="179"/>
      <c r="J89" s="137"/>
      <c r="K89" s="137"/>
      <c r="L89" s="137"/>
      <c r="M89" s="300"/>
      <c r="N89" s="196"/>
    </row>
    <row r="90" spans="1:14" ht="15" customHeight="1" x14ac:dyDescent="0.2">
      <c r="A90" s="132"/>
      <c r="B90" s="292"/>
      <c r="C90" s="135"/>
      <c r="D90" s="135"/>
      <c r="E90" s="135"/>
      <c r="F90" s="235"/>
      <c r="G90" s="235"/>
      <c r="H90" s="235"/>
      <c r="I90" s="179"/>
      <c r="J90" s="137"/>
      <c r="K90" s="137"/>
      <c r="L90" s="137"/>
      <c r="M90" s="300"/>
      <c r="N90" s="196"/>
    </row>
    <row r="91" spans="1:14" ht="15" customHeight="1" x14ac:dyDescent="0.2">
      <c r="A91" s="132"/>
      <c r="B91" s="292"/>
      <c r="C91" s="135"/>
      <c r="D91" s="135"/>
      <c r="E91" s="135"/>
      <c r="F91" s="235"/>
      <c r="G91" s="235"/>
      <c r="H91" s="235"/>
      <c r="I91" s="179"/>
      <c r="J91" s="137"/>
      <c r="K91" s="137"/>
      <c r="L91" s="137"/>
      <c r="M91" s="300"/>
      <c r="N91" s="196"/>
    </row>
    <row r="92" spans="1:14" ht="15" customHeight="1" x14ac:dyDescent="0.2">
      <c r="A92" s="132"/>
      <c r="B92" s="292"/>
      <c r="C92" s="135"/>
      <c r="D92" s="135"/>
      <c r="E92" s="135"/>
      <c r="F92" s="235"/>
      <c r="G92" s="235"/>
      <c r="H92" s="235"/>
      <c r="I92" s="179"/>
      <c r="J92" s="137"/>
      <c r="K92" s="137"/>
      <c r="L92" s="137"/>
      <c r="M92" s="300"/>
      <c r="N92" s="196"/>
    </row>
    <row r="93" spans="1:14" ht="15" customHeight="1" x14ac:dyDescent="0.2">
      <c r="A93" s="132"/>
      <c r="B93" s="292"/>
      <c r="C93" s="135"/>
      <c r="D93" s="135"/>
      <c r="E93" s="135"/>
      <c r="F93" s="235"/>
      <c r="G93" s="235"/>
      <c r="H93" s="235"/>
      <c r="I93" s="179"/>
      <c r="J93" s="137"/>
      <c r="K93" s="137"/>
      <c r="L93" s="137"/>
      <c r="M93" s="300"/>
      <c r="N93" s="196"/>
    </row>
    <row r="94" spans="1:14" ht="15" customHeight="1" x14ac:dyDescent="0.2">
      <c r="A94" s="132"/>
      <c r="B94" s="292"/>
      <c r="C94" s="135"/>
      <c r="D94" s="135"/>
      <c r="E94" s="135"/>
      <c r="F94" s="235"/>
      <c r="G94" s="235"/>
      <c r="H94" s="235"/>
      <c r="I94" s="179"/>
      <c r="J94" s="137"/>
      <c r="K94" s="137"/>
      <c r="L94" s="137"/>
      <c r="M94" s="300"/>
      <c r="N94" s="196"/>
    </row>
    <row r="95" spans="1:14" ht="15" customHeight="1" x14ac:dyDescent="0.2">
      <c r="A95" s="132"/>
      <c r="B95" s="292"/>
      <c r="C95" s="135"/>
      <c r="D95" s="135"/>
      <c r="E95" s="135"/>
      <c r="F95" s="235"/>
      <c r="G95" s="235"/>
      <c r="H95" s="235"/>
      <c r="I95" s="179"/>
      <c r="J95" s="137"/>
      <c r="K95" s="137"/>
      <c r="L95" s="137"/>
      <c r="M95" s="300"/>
      <c r="N95" s="196"/>
    </row>
    <row r="96" spans="1:14" ht="15" customHeight="1" x14ac:dyDescent="0.2">
      <c r="A96" s="132"/>
      <c r="B96" s="292"/>
      <c r="C96" s="135"/>
      <c r="D96" s="135"/>
      <c r="E96" s="135"/>
      <c r="F96" s="235"/>
      <c r="G96" s="235"/>
      <c r="H96" s="235"/>
      <c r="I96" s="179"/>
      <c r="J96" s="137"/>
      <c r="K96" s="137"/>
      <c r="L96" s="137"/>
      <c r="M96" s="300"/>
      <c r="N96" s="196"/>
    </row>
    <row r="97" spans="1:14" ht="15" customHeight="1" x14ac:dyDescent="0.2">
      <c r="A97" s="132"/>
      <c r="B97" s="292"/>
      <c r="C97" s="135"/>
      <c r="D97" s="135"/>
      <c r="E97" s="135"/>
      <c r="F97" s="235"/>
      <c r="G97" s="235"/>
      <c r="H97" s="235"/>
      <c r="I97" s="179"/>
      <c r="J97" s="137"/>
      <c r="K97" s="137"/>
      <c r="L97" s="137"/>
      <c r="M97" s="300"/>
      <c r="N97" s="196"/>
    </row>
    <row r="98" spans="1:14" ht="15" customHeight="1" x14ac:dyDescent="0.2">
      <c r="A98" s="132"/>
      <c r="B98" s="292"/>
      <c r="C98" s="135"/>
      <c r="D98" s="135"/>
      <c r="E98" s="135"/>
      <c r="F98" s="235"/>
      <c r="G98" s="235"/>
      <c r="H98" s="235"/>
      <c r="I98" s="179"/>
      <c r="J98" s="137"/>
      <c r="K98" s="137"/>
      <c r="L98" s="137"/>
      <c r="M98" s="300"/>
      <c r="N98" s="196"/>
    </row>
    <row r="99" spans="1:14" ht="15" customHeight="1" x14ac:dyDescent="0.2">
      <c r="A99" s="132"/>
      <c r="B99" s="292"/>
      <c r="C99" s="135"/>
      <c r="D99" s="135"/>
      <c r="E99" s="135"/>
      <c r="F99" s="235"/>
      <c r="G99" s="235"/>
      <c r="H99" s="235"/>
      <c r="I99" s="179"/>
      <c r="J99" s="137"/>
      <c r="K99" s="137"/>
      <c r="L99" s="137"/>
      <c r="M99" s="300"/>
      <c r="N99" s="196"/>
    </row>
    <row r="100" spans="1:14" ht="15" customHeight="1" x14ac:dyDescent="0.2">
      <c r="A100" s="132"/>
      <c r="B100" s="292"/>
      <c r="C100" s="135"/>
      <c r="D100" s="135"/>
      <c r="E100" s="135"/>
      <c r="F100" s="235"/>
      <c r="G100" s="235"/>
      <c r="H100" s="235"/>
      <c r="I100" s="179"/>
      <c r="J100" s="137"/>
      <c r="K100" s="137"/>
      <c r="L100" s="137"/>
      <c r="M100" s="300"/>
      <c r="N100" s="196"/>
    </row>
    <row r="101" spans="1:14" ht="15" customHeight="1" x14ac:dyDescent="0.2">
      <c r="A101" s="132"/>
      <c r="B101" s="292"/>
      <c r="C101" s="135"/>
      <c r="D101" s="135"/>
      <c r="E101" s="135"/>
      <c r="F101" s="235"/>
      <c r="G101" s="235"/>
      <c r="H101" s="235"/>
      <c r="I101" s="179"/>
      <c r="J101" s="137"/>
      <c r="K101" s="137"/>
      <c r="L101" s="137"/>
      <c r="M101" s="300"/>
      <c r="N101" s="196"/>
    </row>
    <row r="102" spans="1:14" ht="15" customHeight="1" x14ac:dyDescent="0.2">
      <c r="A102" s="132"/>
      <c r="B102" s="292"/>
      <c r="C102" s="135"/>
      <c r="D102" s="135"/>
      <c r="E102" s="135"/>
      <c r="F102" s="235"/>
      <c r="G102" s="235"/>
      <c r="H102" s="235"/>
      <c r="I102" s="179"/>
      <c r="J102" s="137"/>
      <c r="K102" s="137"/>
      <c r="L102" s="137"/>
      <c r="M102" s="300"/>
      <c r="N102" s="196"/>
    </row>
    <row r="103" spans="1:14" ht="15" customHeight="1" x14ac:dyDescent="0.2">
      <c r="A103" s="132"/>
      <c r="B103" s="292"/>
      <c r="C103" s="135"/>
      <c r="D103" s="135"/>
      <c r="E103" s="135"/>
      <c r="F103" s="235"/>
      <c r="G103" s="235"/>
      <c r="H103" s="235"/>
      <c r="I103" s="179"/>
      <c r="J103" s="137"/>
      <c r="K103" s="137"/>
      <c r="L103" s="137"/>
      <c r="M103" s="300"/>
      <c r="N103" s="196"/>
    </row>
    <row r="104" spans="1:14" ht="15" customHeight="1" x14ac:dyDescent="0.2">
      <c r="A104" s="132"/>
      <c r="B104" s="292"/>
      <c r="C104" s="135"/>
      <c r="D104" s="135"/>
      <c r="E104" s="135"/>
      <c r="F104" s="235"/>
      <c r="G104" s="235"/>
      <c r="H104" s="235"/>
      <c r="I104" s="179"/>
      <c r="J104" s="137"/>
      <c r="K104" s="137"/>
      <c r="L104" s="137"/>
      <c r="M104" s="300"/>
      <c r="N104" s="196"/>
    </row>
    <row r="105" spans="1:14" ht="15" customHeight="1" x14ac:dyDescent="0.2">
      <c r="A105" s="132"/>
      <c r="B105" s="292"/>
      <c r="C105" s="135"/>
      <c r="D105" s="135"/>
      <c r="E105" s="135"/>
      <c r="F105" s="235"/>
      <c r="G105" s="235"/>
      <c r="H105" s="235"/>
      <c r="I105" s="179"/>
      <c r="J105" s="137"/>
      <c r="K105" s="137"/>
      <c r="L105" s="137"/>
      <c r="M105" s="300"/>
      <c r="N105" s="196"/>
    </row>
    <row r="106" spans="1:14" ht="15" customHeight="1" x14ac:dyDescent="0.2">
      <c r="A106" s="132"/>
      <c r="B106" s="292"/>
      <c r="C106" s="135"/>
      <c r="D106" s="135"/>
      <c r="E106" s="135"/>
      <c r="F106" s="235"/>
      <c r="G106" s="235"/>
      <c r="H106" s="235"/>
      <c r="I106" s="179"/>
      <c r="J106" s="137"/>
      <c r="K106" s="137"/>
      <c r="L106" s="137"/>
      <c r="M106" s="300"/>
      <c r="N106" s="196"/>
    </row>
    <row r="107" spans="1:14" ht="15" customHeight="1" x14ac:dyDescent="0.2">
      <c r="A107" s="132"/>
      <c r="B107" s="292"/>
      <c r="C107" s="135"/>
      <c r="D107" s="135"/>
      <c r="E107" s="135"/>
      <c r="F107" s="235"/>
      <c r="G107" s="235"/>
      <c r="H107" s="235"/>
      <c r="I107" s="179"/>
      <c r="J107" s="137"/>
      <c r="K107" s="137"/>
      <c r="L107" s="137"/>
      <c r="M107" s="300"/>
      <c r="N107" s="196"/>
    </row>
    <row r="108" spans="1:14" ht="15" customHeight="1" x14ac:dyDescent="0.2">
      <c r="A108" s="132"/>
      <c r="B108" s="292"/>
      <c r="C108" s="135"/>
      <c r="D108" s="135"/>
      <c r="E108" s="135"/>
      <c r="F108" s="235"/>
      <c r="G108" s="235"/>
      <c r="H108" s="235"/>
      <c r="I108" s="179"/>
      <c r="J108" s="137"/>
      <c r="K108" s="137"/>
      <c r="L108" s="137"/>
      <c r="M108" s="300"/>
      <c r="N108" s="196"/>
    </row>
    <row r="109" spans="1:14" ht="15" customHeight="1" x14ac:dyDescent="0.2">
      <c r="A109" s="132"/>
      <c r="B109" s="292"/>
      <c r="C109" s="135"/>
      <c r="D109" s="135"/>
      <c r="E109" s="135"/>
      <c r="F109" s="235"/>
      <c r="G109" s="235"/>
      <c r="H109" s="235"/>
      <c r="I109" s="179"/>
      <c r="J109" s="137"/>
      <c r="K109" s="137"/>
      <c r="L109" s="137"/>
      <c r="M109" s="300"/>
      <c r="N109" s="196"/>
    </row>
    <row r="110" spans="1:14" ht="15" customHeight="1" x14ac:dyDescent="0.2">
      <c r="A110" s="132"/>
      <c r="B110" s="292"/>
      <c r="C110" s="135"/>
      <c r="D110" s="135"/>
      <c r="E110" s="135"/>
      <c r="F110" s="235"/>
      <c r="G110" s="235"/>
      <c r="H110" s="235"/>
      <c r="I110" s="179"/>
      <c r="J110" s="137"/>
      <c r="K110" s="137"/>
      <c r="L110" s="137"/>
      <c r="M110" s="300"/>
      <c r="N110" s="196"/>
    </row>
    <row r="111" spans="1:14" ht="15" customHeight="1" x14ac:dyDescent="0.2">
      <c r="A111" s="132"/>
      <c r="B111" s="292"/>
      <c r="C111" s="135"/>
      <c r="D111" s="135"/>
      <c r="E111" s="135"/>
      <c r="F111" s="235"/>
      <c r="G111" s="235"/>
      <c r="H111" s="235"/>
      <c r="I111" s="179"/>
      <c r="J111" s="137"/>
      <c r="K111" s="137"/>
      <c r="L111" s="137"/>
      <c r="M111" s="300"/>
      <c r="N111" s="196"/>
    </row>
    <row r="112" spans="1:14" ht="15" customHeight="1" x14ac:dyDescent="0.2">
      <c r="A112" s="132"/>
      <c r="B112" s="292"/>
      <c r="C112" s="135"/>
      <c r="D112" s="135"/>
      <c r="E112" s="135"/>
      <c r="F112" s="235"/>
      <c r="G112" s="235"/>
      <c r="H112" s="235"/>
      <c r="I112" s="179"/>
      <c r="J112" s="137"/>
      <c r="K112" s="137"/>
      <c r="L112" s="137"/>
      <c r="M112" s="300"/>
      <c r="N112" s="196"/>
    </row>
    <row r="113" spans="1:14" ht="15" customHeight="1" x14ac:dyDescent="0.2">
      <c r="A113" s="132"/>
      <c r="B113" s="292"/>
      <c r="C113" s="135"/>
      <c r="D113" s="135"/>
      <c r="E113" s="135"/>
      <c r="F113" s="235"/>
      <c r="G113" s="235"/>
      <c r="H113" s="235"/>
      <c r="I113" s="179"/>
      <c r="J113" s="137"/>
      <c r="K113" s="137"/>
      <c r="L113" s="137"/>
      <c r="M113" s="300"/>
      <c r="N113" s="196"/>
    </row>
    <row r="114" spans="1:14" ht="15" customHeight="1" x14ac:dyDescent="0.2">
      <c r="A114" s="132"/>
      <c r="B114" s="292"/>
      <c r="C114" s="135"/>
      <c r="D114" s="135"/>
      <c r="E114" s="135"/>
      <c r="F114" s="235"/>
      <c r="G114" s="235"/>
      <c r="H114" s="235"/>
      <c r="I114" s="179"/>
      <c r="J114" s="137"/>
      <c r="K114" s="137"/>
      <c r="L114" s="137"/>
      <c r="M114" s="300"/>
      <c r="N114" s="196"/>
    </row>
    <row r="115" spans="1:14" ht="15" customHeight="1" x14ac:dyDescent="0.2">
      <c r="A115" s="132"/>
      <c r="B115" s="292"/>
      <c r="C115" s="135"/>
      <c r="D115" s="135"/>
      <c r="E115" s="135"/>
      <c r="F115" s="235"/>
      <c r="G115" s="235"/>
      <c r="H115" s="235"/>
      <c r="I115" s="179"/>
      <c r="J115" s="137"/>
      <c r="K115" s="137"/>
      <c r="L115" s="137"/>
      <c r="M115" s="300"/>
      <c r="N115" s="196"/>
    </row>
    <row r="116" spans="1:14" ht="15" customHeight="1" x14ac:dyDescent="0.2">
      <c r="A116" s="132"/>
      <c r="B116" s="292"/>
      <c r="C116" s="135"/>
      <c r="D116" s="135"/>
      <c r="E116" s="135"/>
      <c r="F116" s="235"/>
      <c r="G116" s="235"/>
      <c r="H116" s="235"/>
      <c r="I116" s="179"/>
      <c r="J116" s="137"/>
      <c r="K116" s="137"/>
      <c r="L116" s="137"/>
      <c r="M116" s="300"/>
      <c r="N116" s="196"/>
    </row>
    <row r="117" spans="1:14" ht="15" customHeight="1" x14ac:dyDescent="0.2">
      <c r="A117" s="132"/>
      <c r="B117" s="292"/>
      <c r="C117" s="135"/>
      <c r="D117" s="135"/>
      <c r="E117" s="135"/>
      <c r="F117" s="235"/>
      <c r="G117" s="235"/>
      <c r="H117" s="235"/>
      <c r="I117" s="179"/>
      <c r="J117" s="137"/>
      <c r="K117" s="137"/>
      <c r="L117" s="137"/>
      <c r="M117" s="300"/>
      <c r="N117" s="196"/>
    </row>
    <row r="118" spans="1:14" ht="15" customHeight="1" x14ac:dyDescent="0.2">
      <c r="A118" s="132"/>
      <c r="B118" s="292"/>
      <c r="C118" s="135"/>
      <c r="D118" s="135"/>
      <c r="E118" s="135"/>
      <c r="F118" s="235"/>
      <c r="G118" s="235"/>
      <c r="H118" s="235"/>
      <c r="I118" s="179"/>
      <c r="J118" s="137"/>
      <c r="K118" s="137"/>
      <c r="L118" s="137"/>
      <c r="M118" s="300"/>
      <c r="N118" s="196"/>
    </row>
    <row r="119" spans="1:14" ht="15" customHeight="1" x14ac:dyDescent="0.2">
      <c r="A119" s="132"/>
      <c r="B119" s="292"/>
      <c r="C119" s="135"/>
      <c r="D119" s="135"/>
      <c r="E119" s="135"/>
      <c r="F119" s="235"/>
      <c r="G119" s="235"/>
      <c r="H119" s="235"/>
      <c r="I119" s="179"/>
      <c r="J119" s="137"/>
      <c r="K119" s="137"/>
      <c r="L119" s="137"/>
      <c r="M119" s="300"/>
      <c r="N119" s="196"/>
    </row>
    <row r="120" spans="1:14" ht="15" customHeight="1" x14ac:dyDescent="0.2">
      <c r="A120" s="132"/>
      <c r="B120" s="292"/>
      <c r="C120" s="135"/>
      <c r="D120" s="135"/>
      <c r="E120" s="135"/>
      <c r="F120" s="235"/>
      <c r="G120" s="235"/>
      <c r="H120" s="235"/>
      <c r="I120" s="179"/>
      <c r="J120" s="137"/>
      <c r="K120" s="137"/>
      <c r="L120" s="137"/>
      <c r="M120" s="300"/>
      <c r="N120" s="196"/>
    </row>
    <row r="121" spans="1:14" ht="15" customHeight="1" x14ac:dyDescent="0.2">
      <c r="A121" s="132"/>
      <c r="B121" s="292"/>
      <c r="C121" s="135"/>
      <c r="D121" s="135"/>
      <c r="E121" s="135"/>
      <c r="F121" s="235"/>
      <c r="G121" s="235"/>
      <c r="H121" s="235"/>
      <c r="I121" s="179"/>
      <c r="J121" s="137"/>
      <c r="K121" s="137"/>
      <c r="L121" s="137"/>
      <c r="M121" s="300"/>
      <c r="N121" s="196"/>
    </row>
    <row r="122" spans="1:14" ht="15" customHeight="1" x14ac:dyDescent="0.2">
      <c r="A122" s="132"/>
      <c r="B122" s="292"/>
      <c r="C122" s="135"/>
      <c r="D122" s="135"/>
      <c r="E122" s="135"/>
      <c r="F122" s="235"/>
      <c r="G122" s="235"/>
      <c r="H122" s="235"/>
      <c r="I122" s="179"/>
      <c r="J122" s="137"/>
      <c r="K122" s="137"/>
      <c r="L122" s="137"/>
      <c r="M122" s="300"/>
      <c r="N122" s="196"/>
    </row>
    <row r="123" spans="1:14" ht="15" customHeight="1" x14ac:dyDescent="0.2">
      <c r="A123" s="132"/>
      <c r="B123" s="292"/>
      <c r="C123" s="135"/>
      <c r="D123" s="135"/>
      <c r="E123" s="135"/>
      <c r="F123" s="235"/>
      <c r="G123" s="235"/>
      <c r="H123" s="235"/>
      <c r="I123" s="179"/>
      <c r="J123" s="137"/>
      <c r="K123" s="137"/>
      <c r="L123" s="137"/>
      <c r="M123" s="300"/>
      <c r="N123" s="196"/>
    </row>
    <row r="124" spans="1:14" ht="15" customHeight="1" x14ac:dyDescent="0.2">
      <c r="A124" s="132"/>
      <c r="B124" s="292"/>
      <c r="C124" s="135"/>
      <c r="D124" s="135"/>
      <c r="E124" s="135"/>
      <c r="F124" s="235"/>
      <c r="G124" s="235"/>
      <c r="H124" s="235"/>
      <c r="I124" s="179"/>
      <c r="J124" s="137"/>
      <c r="K124" s="137"/>
      <c r="L124" s="137"/>
      <c r="M124" s="300"/>
      <c r="N124" s="196"/>
    </row>
    <row r="125" spans="1:14" ht="15" customHeight="1" x14ac:dyDescent="0.2">
      <c r="A125" s="132"/>
      <c r="B125" s="292"/>
      <c r="C125" s="135"/>
      <c r="D125" s="135"/>
      <c r="E125" s="135"/>
      <c r="F125" s="235"/>
      <c r="G125" s="235"/>
      <c r="H125" s="235"/>
      <c r="I125" s="179"/>
      <c r="J125" s="137"/>
      <c r="K125" s="137"/>
      <c r="L125" s="137"/>
      <c r="M125" s="300"/>
      <c r="N125" s="196"/>
    </row>
    <row r="126" spans="1:14" ht="15" customHeight="1" x14ac:dyDescent="0.2">
      <c r="A126" s="132"/>
      <c r="B126" s="292"/>
      <c r="C126" s="135"/>
      <c r="D126" s="135"/>
      <c r="E126" s="135"/>
      <c r="F126" s="235"/>
      <c r="G126" s="235"/>
      <c r="H126" s="235"/>
      <c r="I126" s="179"/>
      <c r="J126" s="137"/>
      <c r="K126" s="137"/>
      <c r="L126" s="137"/>
      <c r="M126" s="300"/>
      <c r="N126" s="196"/>
    </row>
    <row r="127" spans="1:14" ht="15" customHeight="1" x14ac:dyDescent="0.2">
      <c r="A127" s="132"/>
      <c r="B127" s="292"/>
      <c r="C127" s="135"/>
      <c r="D127" s="135"/>
      <c r="E127" s="135"/>
      <c r="F127" s="235"/>
      <c r="G127" s="235"/>
      <c r="H127" s="235"/>
      <c r="I127" s="179"/>
      <c r="J127" s="137"/>
      <c r="K127" s="137"/>
      <c r="L127" s="137"/>
      <c r="M127" s="300"/>
      <c r="N127" s="196"/>
    </row>
    <row r="128" spans="1:14" ht="15" customHeight="1" x14ac:dyDescent="0.2">
      <c r="A128" s="132"/>
      <c r="B128" s="292"/>
      <c r="C128" s="135"/>
      <c r="D128" s="135"/>
      <c r="E128" s="135"/>
      <c r="F128" s="235"/>
      <c r="G128" s="235"/>
      <c r="H128" s="235"/>
      <c r="I128" s="179"/>
      <c r="J128" s="137"/>
      <c r="K128" s="137"/>
      <c r="L128" s="137"/>
      <c r="M128" s="300"/>
      <c r="N128" s="196"/>
    </row>
    <row r="129" spans="1:14" ht="15" customHeight="1" x14ac:dyDescent="0.2">
      <c r="A129" s="132"/>
      <c r="B129" s="292"/>
      <c r="C129" s="135"/>
      <c r="D129" s="135"/>
      <c r="E129" s="135"/>
      <c r="F129" s="235"/>
      <c r="G129" s="235"/>
      <c r="H129" s="235"/>
      <c r="I129" s="179"/>
      <c r="J129" s="137"/>
      <c r="K129" s="137"/>
      <c r="L129" s="137"/>
      <c r="M129" s="300"/>
      <c r="N129" s="196"/>
    </row>
    <row r="130" spans="1:14" ht="15" customHeight="1" x14ac:dyDescent="0.2">
      <c r="A130" s="132"/>
      <c r="B130" s="292"/>
      <c r="C130" s="135"/>
      <c r="D130" s="135"/>
      <c r="E130" s="135"/>
      <c r="F130" s="235"/>
      <c r="G130" s="235"/>
      <c r="H130" s="235"/>
      <c r="I130" s="179"/>
      <c r="J130" s="137"/>
      <c r="K130" s="137"/>
      <c r="L130" s="137"/>
      <c r="M130" s="300"/>
      <c r="N130" s="196"/>
    </row>
    <row r="131" spans="1:14" ht="15" customHeight="1" x14ac:dyDescent="0.2">
      <c r="A131" s="132"/>
      <c r="B131" s="292"/>
      <c r="C131" s="135"/>
      <c r="D131" s="135"/>
      <c r="E131" s="135"/>
      <c r="F131" s="235"/>
      <c r="G131" s="235"/>
      <c r="H131" s="235"/>
      <c r="I131" s="179"/>
      <c r="J131" s="137"/>
      <c r="K131" s="137"/>
      <c r="L131" s="137"/>
      <c r="M131" s="300"/>
      <c r="N131" s="196"/>
    </row>
    <row r="132" spans="1:14" ht="15" customHeight="1" x14ac:dyDescent="0.2">
      <c r="A132" s="132"/>
      <c r="B132" s="292"/>
      <c r="C132" s="135"/>
      <c r="D132" s="135"/>
      <c r="E132" s="135"/>
      <c r="F132" s="235"/>
      <c r="G132" s="235"/>
      <c r="H132" s="235"/>
      <c r="I132" s="179"/>
      <c r="J132" s="137"/>
      <c r="K132" s="137"/>
      <c r="L132" s="137"/>
      <c r="M132" s="300"/>
      <c r="N132" s="196"/>
    </row>
    <row r="133" spans="1:14" ht="15" customHeight="1" x14ac:dyDescent="0.2">
      <c r="A133" s="132"/>
      <c r="B133" s="292"/>
      <c r="C133" s="135"/>
      <c r="D133" s="135"/>
      <c r="E133" s="135"/>
      <c r="F133" s="235"/>
      <c r="G133" s="235"/>
      <c r="H133" s="235"/>
      <c r="I133" s="179"/>
      <c r="J133" s="137"/>
      <c r="K133" s="137"/>
      <c r="L133" s="137"/>
      <c r="M133" s="300"/>
      <c r="N133" s="196"/>
    </row>
    <row r="134" spans="1:14" ht="15" customHeight="1" x14ac:dyDescent="0.2">
      <c r="A134" s="132"/>
      <c r="B134" s="292"/>
      <c r="C134" s="135"/>
      <c r="D134" s="135"/>
      <c r="E134" s="135"/>
      <c r="F134" s="235"/>
      <c r="G134" s="235"/>
      <c r="H134" s="235"/>
      <c r="I134" s="179"/>
      <c r="J134" s="137"/>
      <c r="K134" s="137"/>
      <c r="L134" s="137"/>
      <c r="M134" s="300"/>
      <c r="N134" s="196"/>
    </row>
    <row r="135" spans="1:14" ht="15" customHeight="1" x14ac:dyDescent="0.2">
      <c r="A135" s="132"/>
      <c r="B135" s="292"/>
      <c r="C135" s="135"/>
      <c r="D135" s="135"/>
      <c r="E135" s="135"/>
      <c r="F135" s="235"/>
      <c r="G135" s="235"/>
      <c r="H135" s="235"/>
      <c r="I135" s="179"/>
      <c r="J135" s="137"/>
      <c r="K135" s="137"/>
      <c r="L135" s="137"/>
      <c r="M135" s="300"/>
      <c r="N135" s="196"/>
    </row>
    <row r="136" spans="1:14" ht="15" customHeight="1" x14ac:dyDescent="0.2">
      <c r="A136" s="132"/>
      <c r="B136" s="292"/>
      <c r="C136" s="135"/>
      <c r="D136" s="135"/>
      <c r="E136" s="135"/>
      <c r="F136" s="235"/>
      <c r="G136" s="235"/>
      <c r="H136" s="235"/>
      <c r="I136" s="179"/>
      <c r="J136" s="137"/>
      <c r="K136" s="137"/>
      <c r="L136" s="137"/>
      <c r="M136" s="300"/>
      <c r="N136" s="196"/>
    </row>
    <row r="137" spans="1:14" ht="15" customHeight="1" x14ac:dyDescent="0.2">
      <c r="A137" s="132"/>
      <c r="B137" s="292"/>
      <c r="C137" s="135"/>
      <c r="D137" s="135"/>
      <c r="E137" s="135"/>
      <c r="F137" s="235"/>
      <c r="G137" s="235"/>
      <c r="H137" s="235"/>
      <c r="I137" s="179"/>
      <c r="J137" s="137"/>
      <c r="K137" s="137"/>
      <c r="L137" s="137"/>
      <c r="M137" s="300"/>
      <c r="N137" s="196"/>
    </row>
    <row r="138" spans="1:14" ht="15" customHeight="1" x14ac:dyDescent="0.2">
      <c r="A138" s="132"/>
      <c r="B138" s="292"/>
      <c r="C138" s="135"/>
      <c r="D138" s="135"/>
      <c r="E138" s="135"/>
      <c r="F138" s="235"/>
      <c r="G138" s="235"/>
      <c r="H138" s="235"/>
      <c r="I138" s="179"/>
      <c r="J138" s="137"/>
      <c r="K138" s="137"/>
      <c r="L138" s="137"/>
      <c r="M138" s="300"/>
      <c r="N138" s="196"/>
    </row>
    <row r="139" spans="1:14" ht="15" customHeight="1" x14ac:dyDescent="0.2">
      <c r="A139" s="132"/>
      <c r="B139" s="292"/>
      <c r="C139" s="135"/>
      <c r="D139" s="135"/>
      <c r="E139" s="135"/>
      <c r="F139" s="235"/>
      <c r="G139" s="235"/>
      <c r="H139" s="235"/>
      <c r="I139" s="179"/>
      <c r="J139" s="137"/>
      <c r="K139" s="137"/>
      <c r="L139" s="137"/>
      <c r="M139" s="300"/>
      <c r="N139" s="196"/>
    </row>
    <row r="140" spans="1:14" ht="15" customHeight="1" x14ac:dyDescent="0.2">
      <c r="A140" s="132"/>
      <c r="B140" s="292"/>
      <c r="C140" s="135"/>
      <c r="D140" s="135"/>
      <c r="E140" s="135"/>
      <c r="F140" s="235"/>
      <c r="G140" s="235"/>
      <c r="H140" s="235"/>
      <c r="I140" s="179"/>
      <c r="J140" s="137"/>
      <c r="K140" s="137"/>
      <c r="L140" s="137"/>
      <c r="M140" s="300"/>
      <c r="N140" s="196"/>
    </row>
    <row r="141" spans="1:14" ht="15" customHeight="1" x14ac:dyDescent="0.2">
      <c r="A141" s="132"/>
      <c r="B141" s="292"/>
      <c r="C141" s="135"/>
      <c r="D141" s="135"/>
      <c r="E141" s="135"/>
      <c r="F141" s="235"/>
      <c r="G141" s="235"/>
      <c r="H141" s="235"/>
      <c r="I141" s="179"/>
      <c r="J141" s="137"/>
      <c r="K141" s="137"/>
      <c r="L141" s="137"/>
      <c r="M141" s="300"/>
      <c r="N141" s="196"/>
    </row>
    <row r="142" spans="1:14" ht="15" customHeight="1" x14ac:dyDescent="0.2">
      <c r="A142" s="132"/>
      <c r="B142" s="292"/>
      <c r="C142" s="135"/>
      <c r="D142" s="135"/>
      <c r="E142" s="135"/>
      <c r="F142" s="235"/>
      <c r="G142" s="235"/>
      <c r="H142" s="235"/>
      <c r="I142" s="179"/>
      <c r="J142" s="137"/>
      <c r="K142" s="137"/>
      <c r="L142" s="137"/>
      <c r="M142" s="300"/>
      <c r="N142" s="196"/>
    </row>
    <row r="143" spans="1:14" ht="15" customHeight="1" x14ac:dyDescent="0.2">
      <c r="A143" s="132"/>
      <c r="B143" s="292"/>
      <c r="C143" s="135"/>
      <c r="D143" s="135"/>
      <c r="E143" s="135"/>
      <c r="F143" s="235"/>
      <c r="G143" s="235"/>
      <c r="H143" s="235"/>
      <c r="I143" s="179"/>
      <c r="J143" s="137"/>
      <c r="K143" s="137"/>
      <c r="L143" s="137"/>
      <c r="M143" s="300"/>
      <c r="N143" s="196"/>
    </row>
    <row r="144" spans="1:14" ht="15" customHeight="1" x14ac:dyDescent="0.2">
      <c r="A144" s="132"/>
      <c r="B144" s="292"/>
      <c r="C144" s="135"/>
      <c r="D144" s="135"/>
      <c r="E144" s="135"/>
      <c r="F144" s="235"/>
      <c r="G144" s="235"/>
      <c r="H144" s="235"/>
      <c r="I144" s="179"/>
      <c r="J144" s="137"/>
      <c r="K144" s="137"/>
      <c r="L144" s="137"/>
      <c r="M144" s="300"/>
      <c r="N144" s="196"/>
    </row>
    <row r="145" spans="1:14" ht="15" customHeight="1" x14ac:dyDescent="0.2">
      <c r="A145" s="132"/>
      <c r="B145" s="292"/>
      <c r="C145" s="135"/>
      <c r="D145" s="135"/>
      <c r="E145" s="135"/>
      <c r="F145" s="235"/>
      <c r="G145" s="235"/>
      <c r="H145" s="235"/>
      <c r="I145" s="179"/>
      <c r="J145" s="137"/>
      <c r="K145" s="137"/>
      <c r="L145" s="137"/>
      <c r="M145" s="300"/>
      <c r="N145" s="196"/>
    </row>
    <row r="146" spans="1:14" ht="15" customHeight="1" x14ac:dyDescent="0.2">
      <c r="A146" s="132"/>
      <c r="B146" s="292"/>
      <c r="C146" s="135"/>
      <c r="D146" s="135"/>
      <c r="E146" s="135"/>
      <c r="F146" s="235"/>
      <c r="G146" s="235"/>
      <c r="H146" s="235"/>
      <c r="I146" s="179"/>
      <c r="J146" s="137"/>
      <c r="K146" s="137"/>
      <c r="L146" s="137"/>
      <c r="M146" s="300"/>
      <c r="N146" s="196"/>
    </row>
    <row r="147" spans="1:14" ht="15" customHeight="1" x14ac:dyDescent="0.2">
      <c r="A147" s="132"/>
      <c r="B147" s="292"/>
      <c r="C147" s="135"/>
      <c r="D147" s="135"/>
      <c r="E147" s="135"/>
      <c r="F147" s="235"/>
      <c r="G147" s="235"/>
      <c r="H147" s="235"/>
      <c r="I147" s="179"/>
      <c r="J147" s="137"/>
      <c r="K147" s="137"/>
      <c r="L147" s="137"/>
      <c r="M147" s="300"/>
      <c r="N147" s="196"/>
    </row>
    <row r="148" spans="1:14" ht="15" customHeight="1" x14ac:dyDescent="0.2">
      <c r="A148" s="132"/>
      <c r="B148" s="292"/>
      <c r="C148" s="135"/>
      <c r="D148" s="135"/>
      <c r="E148" s="135"/>
      <c r="F148" s="235"/>
      <c r="G148" s="235"/>
      <c r="H148" s="235"/>
      <c r="I148" s="179"/>
      <c r="J148" s="137"/>
      <c r="K148" s="137"/>
      <c r="L148" s="137"/>
      <c r="M148" s="300"/>
      <c r="N148" s="196"/>
    </row>
    <row r="149" spans="1:14" ht="15" customHeight="1" x14ac:dyDescent="0.2">
      <c r="A149" s="132"/>
      <c r="B149" s="292"/>
      <c r="C149" s="135"/>
      <c r="D149" s="135"/>
      <c r="E149" s="135"/>
      <c r="F149" s="235"/>
      <c r="G149" s="235"/>
      <c r="H149" s="235"/>
      <c r="I149" s="179"/>
      <c r="J149" s="137"/>
      <c r="K149" s="137"/>
      <c r="L149" s="137"/>
      <c r="M149" s="300"/>
      <c r="N149" s="196"/>
    </row>
    <row r="150" spans="1:14" ht="15" customHeight="1" x14ac:dyDescent="0.2">
      <c r="A150" s="132"/>
      <c r="B150" s="292"/>
      <c r="C150" s="135"/>
      <c r="D150" s="135"/>
      <c r="E150" s="135"/>
      <c r="F150" s="235"/>
      <c r="G150" s="235"/>
      <c r="H150" s="235"/>
      <c r="I150" s="179"/>
      <c r="J150" s="137"/>
      <c r="K150" s="137"/>
      <c r="L150" s="137"/>
      <c r="M150" s="300"/>
      <c r="N150" s="196"/>
    </row>
    <row r="151" spans="1:14" ht="15" customHeight="1" x14ac:dyDescent="0.2">
      <c r="A151" s="132"/>
      <c r="B151" s="292"/>
      <c r="C151" s="135"/>
      <c r="D151" s="135"/>
      <c r="E151" s="135"/>
      <c r="F151" s="235"/>
      <c r="G151" s="235"/>
      <c r="H151" s="235"/>
      <c r="I151" s="179"/>
      <c r="J151" s="137"/>
      <c r="K151" s="137"/>
      <c r="L151" s="137"/>
      <c r="M151" s="300"/>
      <c r="N151" s="196"/>
    </row>
    <row r="152" spans="1:14" ht="15" customHeight="1" x14ac:dyDescent="0.2">
      <c r="A152" s="132"/>
      <c r="B152" s="292"/>
      <c r="C152" s="135"/>
      <c r="D152" s="135"/>
      <c r="E152" s="135"/>
      <c r="F152" s="235"/>
      <c r="G152" s="235"/>
      <c r="H152" s="235"/>
      <c r="I152" s="179"/>
      <c r="J152" s="137"/>
      <c r="K152" s="137"/>
      <c r="L152" s="137"/>
      <c r="M152" s="300"/>
      <c r="N152" s="196"/>
    </row>
    <row r="153" spans="1:14" ht="15" customHeight="1" x14ac:dyDescent="0.2">
      <c r="A153" s="132"/>
      <c r="B153" s="292"/>
      <c r="C153" s="135"/>
      <c r="D153" s="135"/>
      <c r="E153" s="135"/>
      <c r="F153" s="235"/>
      <c r="G153" s="235"/>
      <c r="H153" s="235"/>
      <c r="I153" s="179"/>
      <c r="J153" s="137"/>
      <c r="K153" s="137"/>
      <c r="L153" s="137"/>
      <c r="M153" s="300"/>
      <c r="N153" s="196"/>
    </row>
    <row r="154" spans="1:14" ht="15" customHeight="1" x14ac:dyDescent="0.2">
      <c r="A154" s="132"/>
      <c r="B154" s="292"/>
      <c r="C154" s="135"/>
      <c r="D154" s="135"/>
      <c r="E154" s="135"/>
      <c r="F154" s="235"/>
      <c r="G154" s="235"/>
      <c r="H154" s="235"/>
      <c r="I154" s="179"/>
      <c r="J154" s="137"/>
      <c r="K154" s="137"/>
      <c r="L154" s="137"/>
      <c r="M154" s="300"/>
      <c r="N154" s="196"/>
    </row>
    <row r="155" spans="1:14" ht="15" customHeight="1" x14ac:dyDescent="0.2">
      <c r="A155" s="132"/>
      <c r="B155" s="292"/>
      <c r="C155" s="135"/>
      <c r="D155" s="135"/>
      <c r="E155" s="135"/>
      <c r="F155" s="235"/>
      <c r="G155" s="235"/>
      <c r="H155" s="235"/>
      <c r="I155" s="179"/>
      <c r="J155" s="137"/>
      <c r="K155" s="137"/>
      <c r="L155" s="137"/>
      <c r="M155" s="300"/>
      <c r="N155" s="196"/>
    </row>
    <row r="156" spans="1:14" ht="15" customHeight="1" x14ac:dyDescent="0.2">
      <c r="A156" s="132"/>
      <c r="B156" s="292"/>
      <c r="C156" s="135"/>
      <c r="D156" s="135"/>
      <c r="E156" s="135"/>
      <c r="F156" s="235"/>
      <c r="G156" s="235"/>
      <c r="H156" s="235"/>
      <c r="I156" s="179"/>
      <c r="J156" s="137"/>
      <c r="K156" s="137"/>
      <c r="L156" s="137"/>
      <c r="M156" s="300"/>
      <c r="N156" s="196"/>
    </row>
    <row r="157" spans="1:14" ht="15" customHeight="1" x14ac:dyDescent="0.2">
      <c r="A157" s="132"/>
      <c r="B157" s="292"/>
      <c r="C157" s="135"/>
      <c r="D157" s="135"/>
      <c r="E157" s="135"/>
      <c r="F157" s="235"/>
      <c r="G157" s="235"/>
      <c r="H157" s="235"/>
      <c r="I157" s="179"/>
      <c r="J157" s="137"/>
      <c r="K157" s="137"/>
      <c r="L157" s="137"/>
      <c r="M157" s="300"/>
      <c r="N157" s="196"/>
    </row>
    <row r="158" spans="1:14" ht="15" customHeight="1" x14ac:dyDescent="0.2">
      <c r="A158" s="132"/>
      <c r="B158" s="292"/>
      <c r="C158" s="135"/>
      <c r="D158" s="135"/>
      <c r="E158" s="135"/>
      <c r="F158" s="235"/>
      <c r="G158" s="235"/>
      <c r="H158" s="235"/>
      <c r="I158" s="179"/>
      <c r="J158" s="137"/>
      <c r="K158" s="137"/>
      <c r="L158" s="137"/>
      <c r="M158" s="300"/>
      <c r="N158" s="196"/>
    </row>
    <row r="159" spans="1:14" ht="15" customHeight="1" x14ac:dyDescent="0.2">
      <c r="A159" s="132"/>
      <c r="B159" s="292"/>
      <c r="C159" s="135"/>
      <c r="D159" s="135"/>
      <c r="E159" s="135"/>
      <c r="F159" s="235"/>
      <c r="G159" s="235"/>
      <c r="H159" s="235"/>
      <c r="I159" s="179"/>
      <c r="J159" s="137"/>
      <c r="K159" s="137"/>
      <c r="L159" s="137"/>
      <c r="M159" s="300"/>
      <c r="N159" s="196"/>
    </row>
    <row r="160" spans="1:14" ht="15" customHeight="1" x14ac:dyDescent="0.2">
      <c r="A160" s="132"/>
      <c r="B160" s="292"/>
      <c r="C160" s="135"/>
      <c r="D160" s="135"/>
      <c r="E160" s="135"/>
      <c r="F160" s="235"/>
      <c r="G160" s="235"/>
      <c r="H160" s="235"/>
      <c r="I160" s="179"/>
      <c r="J160" s="137"/>
      <c r="K160" s="137"/>
      <c r="L160" s="137"/>
      <c r="M160" s="300"/>
      <c r="N160" s="196"/>
    </row>
    <row r="161" spans="1:14" ht="15" customHeight="1" x14ac:dyDescent="0.2">
      <c r="A161" s="132"/>
      <c r="B161" s="292"/>
      <c r="C161" s="135"/>
      <c r="D161" s="135"/>
      <c r="E161" s="135"/>
      <c r="F161" s="235"/>
      <c r="G161" s="235"/>
      <c r="H161" s="235"/>
      <c r="I161" s="179"/>
      <c r="J161" s="137"/>
      <c r="K161" s="137"/>
      <c r="L161" s="137"/>
      <c r="M161" s="300"/>
      <c r="N161" s="196"/>
    </row>
    <row r="162" spans="1:14" ht="15" customHeight="1" x14ac:dyDescent="0.2">
      <c r="A162" s="132"/>
      <c r="B162" s="292"/>
      <c r="C162" s="135"/>
      <c r="D162" s="135"/>
      <c r="E162" s="135"/>
      <c r="F162" s="235"/>
      <c r="G162" s="235"/>
      <c r="H162" s="235"/>
      <c r="I162" s="179"/>
      <c r="J162" s="137"/>
      <c r="K162" s="137"/>
      <c r="L162" s="137"/>
      <c r="M162" s="300"/>
      <c r="N162" s="196"/>
    </row>
    <row r="163" spans="1:14" ht="15" customHeight="1" x14ac:dyDescent="0.2">
      <c r="A163" s="132"/>
      <c r="B163" s="292"/>
      <c r="C163" s="135"/>
      <c r="D163" s="135"/>
      <c r="E163" s="135"/>
      <c r="F163" s="235"/>
      <c r="G163" s="235"/>
      <c r="H163" s="235"/>
      <c r="I163" s="179"/>
      <c r="J163" s="137"/>
      <c r="K163" s="137"/>
      <c r="L163" s="137"/>
      <c r="M163" s="300"/>
      <c r="N163" s="196"/>
    </row>
    <row r="164" spans="1:14" ht="15" customHeight="1" x14ac:dyDescent="0.2">
      <c r="A164" s="132"/>
      <c r="B164" s="292"/>
      <c r="C164" s="135"/>
      <c r="D164" s="135"/>
      <c r="E164" s="135"/>
      <c r="F164" s="235"/>
      <c r="G164" s="235"/>
      <c r="H164" s="235"/>
      <c r="I164" s="179"/>
      <c r="J164" s="137"/>
      <c r="K164" s="137"/>
      <c r="L164" s="137"/>
      <c r="M164" s="300"/>
      <c r="N164" s="196"/>
    </row>
    <row r="165" spans="1:14" ht="15" customHeight="1" x14ac:dyDescent="0.2">
      <c r="A165" s="132"/>
      <c r="B165" s="292"/>
      <c r="C165" s="135"/>
      <c r="D165" s="135"/>
      <c r="E165" s="135"/>
      <c r="F165" s="235"/>
      <c r="G165" s="235"/>
      <c r="H165" s="235"/>
      <c r="I165" s="179"/>
      <c r="J165" s="137"/>
      <c r="K165" s="137"/>
      <c r="L165" s="137"/>
      <c r="M165" s="300"/>
      <c r="N165" s="196"/>
    </row>
    <row r="166" spans="1:14" ht="15" customHeight="1" x14ac:dyDescent="0.2">
      <c r="A166" s="132"/>
      <c r="B166" s="292"/>
      <c r="C166" s="135"/>
      <c r="D166" s="135"/>
      <c r="E166" s="135"/>
      <c r="F166" s="235"/>
      <c r="G166" s="235"/>
      <c r="H166" s="235"/>
      <c r="I166" s="179"/>
      <c r="J166" s="137"/>
      <c r="K166" s="137"/>
      <c r="L166" s="137"/>
      <c r="M166" s="300"/>
      <c r="N166" s="196"/>
    </row>
    <row r="167" spans="1:14" ht="15" customHeight="1" x14ac:dyDescent="0.2">
      <c r="A167" s="132"/>
      <c r="B167" s="292"/>
      <c r="C167" s="135"/>
      <c r="D167" s="135"/>
      <c r="E167" s="135"/>
      <c r="F167" s="235"/>
      <c r="G167" s="235"/>
      <c r="H167" s="235"/>
      <c r="I167" s="179"/>
      <c r="J167" s="137"/>
      <c r="K167" s="137"/>
      <c r="L167" s="137"/>
      <c r="M167" s="300"/>
      <c r="N167" s="196"/>
    </row>
    <row r="168" spans="1:14" ht="15" customHeight="1" x14ac:dyDescent="0.2">
      <c r="A168" s="132"/>
      <c r="B168" s="292"/>
      <c r="C168" s="135"/>
      <c r="D168" s="135"/>
      <c r="E168" s="135"/>
      <c r="F168" s="235"/>
      <c r="G168" s="235"/>
      <c r="H168" s="235"/>
      <c r="I168" s="179"/>
      <c r="J168" s="137"/>
      <c r="K168" s="137"/>
      <c r="L168" s="137"/>
      <c r="M168" s="300"/>
      <c r="N168" s="196"/>
    </row>
    <row r="169" spans="1:14" ht="15" customHeight="1" x14ac:dyDescent="0.2">
      <c r="A169" s="132"/>
      <c r="B169" s="292"/>
      <c r="C169" s="135"/>
      <c r="D169" s="135"/>
      <c r="E169" s="135"/>
      <c r="F169" s="235"/>
      <c r="G169" s="235"/>
      <c r="H169" s="235"/>
      <c r="I169" s="179"/>
      <c r="J169" s="137"/>
      <c r="K169" s="137"/>
      <c r="L169" s="137"/>
      <c r="M169" s="300"/>
      <c r="N169" s="196"/>
    </row>
    <row r="170" spans="1:14" ht="15" customHeight="1" x14ac:dyDescent="0.2">
      <c r="A170" s="132"/>
      <c r="B170" s="292"/>
      <c r="C170" s="135"/>
      <c r="D170" s="135"/>
      <c r="E170" s="135"/>
      <c r="F170" s="235"/>
      <c r="G170" s="235"/>
      <c r="H170" s="235"/>
      <c r="I170" s="179"/>
      <c r="J170" s="137"/>
      <c r="K170" s="137"/>
      <c r="L170" s="137"/>
      <c r="M170" s="300"/>
      <c r="N170" s="196"/>
    </row>
    <row r="171" spans="1:14" ht="15" customHeight="1" x14ac:dyDescent="0.2">
      <c r="A171" s="132"/>
      <c r="B171" s="292"/>
      <c r="C171" s="135"/>
      <c r="D171" s="135"/>
      <c r="E171" s="135"/>
      <c r="F171" s="235"/>
      <c r="G171" s="235"/>
      <c r="H171" s="235"/>
      <c r="I171" s="179"/>
      <c r="J171" s="137"/>
      <c r="K171" s="137"/>
      <c r="L171" s="137"/>
      <c r="M171" s="300"/>
      <c r="N171" s="196"/>
    </row>
    <row r="172" spans="1:14" ht="15" customHeight="1" x14ac:dyDescent="0.2">
      <c r="A172" s="132"/>
      <c r="B172" s="292"/>
      <c r="C172" s="135"/>
      <c r="D172" s="135"/>
      <c r="E172" s="135"/>
      <c r="F172" s="235"/>
      <c r="G172" s="235"/>
      <c r="H172" s="235"/>
      <c r="I172" s="179"/>
      <c r="J172" s="137"/>
      <c r="K172" s="137"/>
      <c r="L172" s="137"/>
      <c r="M172" s="300"/>
      <c r="N172" s="196"/>
    </row>
    <row r="173" spans="1:14" ht="15" customHeight="1" x14ac:dyDescent="0.2">
      <c r="A173" s="132"/>
      <c r="B173" s="292"/>
      <c r="C173" s="135"/>
      <c r="D173" s="135"/>
      <c r="E173" s="135"/>
      <c r="F173" s="235"/>
      <c r="G173" s="235"/>
      <c r="H173" s="235"/>
      <c r="I173" s="179"/>
      <c r="J173" s="137"/>
      <c r="K173" s="137"/>
      <c r="L173" s="137"/>
      <c r="M173" s="300"/>
      <c r="N173" s="196"/>
    </row>
    <row r="174" spans="1:14" ht="15" customHeight="1" x14ac:dyDescent="0.2">
      <c r="A174" s="132"/>
      <c r="B174" s="292"/>
      <c r="C174" s="135"/>
      <c r="D174" s="135"/>
      <c r="E174" s="135"/>
      <c r="F174" s="235"/>
      <c r="G174" s="235"/>
      <c r="H174" s="235"/>
      <c r="I174" s="179"/>
      <c r="J174" s="137"/>
      <c r="K174" s="137"/>
      <c r="L174" s="137"/>
      <c r="M174" s="300"/>
      <c r="N174" s="196"/>
    </row>
    <row r="175" spans="1:14" ht="15" customHeight="1" x14ac:dyDescent="0.2">
      <c r="A175" s="132"/>
      <c r="B175" s="292"/>
      <c r="C175" s="135"/>
      <c r="D175" s="135"/>
      <c r="E175" s="135"/>
      <c r="F175" s="235"/>
      <c r="G175" s="235"/>
      <c r="H175" s="235"/>
      <c r="I175" s="179"/>
      <c r="J175" s="137"/>
      <c r="K175" s="137"/>
      <c r="L175" s="137"/>
      <c r="M175" s="300"/>
      <c r="N175" s="196"/>
    </row>
    <row r="176" spans="1:14" ht="15" customHeight="1" x14ac:dyDescent="0.2">
      <c r="A176" s="132"/>
      <c r="B176" s="292"/>
      <c r="C176" s="135"/>
      <c r="D176" s="135"/>
      <c r="E176" s="135"/>
      <c r="F176" s="235"/>
      <c r="G176" s="235"/>
      <c r="H176" s="235"/>
      <c r="I176" s="179"/>
      <c r="J176" s="137"/>
      <c r="K176" s="137"/>
      <c r="L176" s="137"/>
      <c r="M176" s="300"/>
      <c r="N176" s="196"/>
    </row>
    <row r="177" spans="1:14" ht="15" customHeight="1" x14ac:dyDescent="0.2">
      <c r="A177" s="132"/>
      <c r="B177" s="292"/>
      <c r="C177" s="135"/>
      <c r="D177" s="135"/>
      <c r="E177" s="135"/>
      <c r="F177" s="235"/>
      <c r="G177" s="235"/>
      <c r="H177" s="235"/>
      <c r="I177" s="179"/>
      <c r="J177" s="137"/>
      <c r="K177" s="137"/>
      <c r="L177" s="137"/>
      <c r="M177" s="300"/>
      <c r="N177" s="196"/>
    </row>
    <row r="178" spans="1:14" ht="15" customHeight="1" x14ac:dyDescent="0.2">
      <c r="A178" s="132"/>
      <c r="B178" s="292"/>
      <c r="C178" s="135"/>
      <c r="D178" s="135"/>
      <c r="E178" s="135"/>
      <c r="F178" s="235"/>
      <c r="G178" s="235"/>
      <c r="H178" s="235"/>
      <c r="I178" s="179"/>
      <c r="J178" s="137"/>
      <c r="K178" s="137"/>
      <c r="L178" s="137"/>
      <c r="M178" s="300"/>
      <c r="N178" s="196"/>
    </row>
    <row r="179" spans="1:14" ht="15" customHeight="1" x14ac:dyDescent="0.2">
      <c r="A179" s="132"/>
      <c r="B179" s="292"/>
      <c r="C179" s="135"/>
      <c r="D179" s="135"/>
      <c r="E179" s="135"/>
      <c r="F179" s="235"/>
      <c r="G179" s="235"/>
      <c r="H179" s="235"/>
      <c r="I179" s="179"/>
      <c r="J179" s="137"/>
      <c r="K179" s="137"/>
      <c r="L179" s="137"/>
      <c r="M179" s="300"/>
      <c r="N179" s="196"/>
    </row>
    <row r="180" spans="1:14" ht="15" customHeight="1" x14ac:dyDescent="0.2">
      <c r="A180" s="132"/>
      <c r="B180" s="292"/>
      <c r="C180" s="135"/>
      <c r="D180" s="135"/>
      <c r="E180" s="135"/>
      <c r="F180" s="235"/>
      <c r="G180" s="235"/>
      <c r="H180" s="235"/>
      <c r="I180" s="179"/>
      <c r="J180" s="137"/>
      <c r="K180" s="137"/>
      <c r="L180" s="137"/>
      <c r="M180" s="300"/>
      <c r="N180" s="196"/>
    </row>
    <row r="181" spans="1:14" ht="15" customHeight="1" x14ac:dyDescent="0.2">
      <c r="A181" s="132"/>
      <c r="B181" s="292"/>
      <c r="C181" s="135"/>
      <c r="D181" s="135"/>
      <c r="E181" s="135"/>
      <c r="F181" s="235"/>
      <c r="G181" s="235"/>
      <c r="H181" s="235"/>
      <c r="I181" s="179"/>
      <c r="J181" s="137"/>
      <c r="K181" s="137"/>
      <c r="L181" s="137"/>
      <c r="M181" s="300"/>
      <c r="N181" s="196"/>
    </row>
    <row r="182" spans="1:14" ht="15" customHeight="1" x14ac:dyDescent="0.2">
      <c r="A182" s="132"/>
      <c r="B182" s="292"/>
      <c r="C182" s="135"/>
      <c r="D182" s="135"/>
      <c r="E182" s="135"/>
      <c r="F182" s="235"/>
      <c r="G182" s="235"/>
      <c r="H182" s="235"/>
      <c r="I182" s="179"/>
      <c r="J182" s="137"/>
      <c r="K182" s="137"/>
      <c r="L182" s="137"/>
      <c r="M182" s="300"/>
      <c r="N182" s="196"/>
    </row>
  </sheetData>
  <sortState ref="B31:N36">
    <sortCondition ref="I31:I36"/>
  </sortState>
  <mergeCells count="9">
    <mergeCell ref="B10:D10"/>
    <mergeCell ref="B30:D30"/>
    <mergeCell ref="A1:M1"/>
    <mergeCell ref="A2:M2"/>
    <mergeCell ref="A3:M3"/>
    <mergeCell ref="A4:M4"/>
    <mergeCell ref="A6:M6"/>
    <mergeCell ref="A7:B7"/>
    <mergeCell ref="G7:H7"/>
  </mergeCells>
  <pageMargins left="0.39370078740157483" right="0.39370078740157483" top="0.47244094488188981" bottom="0.19685039370078741" header="0.31496062992125984" footer="0.51181102362204722"/>
  <pageSetup paperSize="9" scale="88" fitToHeight="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69"/>
  <sheetViews>
    <sheetView view="pageBreakPreview" zoomScale="75" zoomScaleNormal="100" zoomScaleSheetLayoutView="75" workbookViewId="0">
      <selection activeCell="R10" sqref="R10:R19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1.85546875" style="58" bestFit="1" customWidth="1"/>
    <col min="9" max="9" width="8.7109375" style="114" customWidth="1"/>
    <col min="10" max="10" width="8.7109375" style="58" customWidth="1"/>
    <col min="11" max="17" width="8.7109375" style="54" customWidth="1"/>
    <col min="18" max="18" width="8.28515625" style="54" customWidth="1" outlineLevel="1"/>
    <col min="19" max="16384" width="8.28515625" style="54"/>
  </cols>
  <sheetData>
    <row r="1" spans="1:18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347"/>
    </row>
    <row r="2" spans="1:18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18" ht="28.5" customHeight="1" x14ac:dyDescent="0.2">
      <c r="A3" s="458" t="str">
        <f>Name_4</f>
        <v>ЛИЧНО-КОМАНДНЫЙ ЧЕМПИОНАТ РЕСПУБЛИКИ ТАТАРСТАН ПО ЛЕГКОЙ АТЛЕТИКЕ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352"/>
    </row>
    <row r="4" spans="1:18" x14ac:dyDescent="0.2">
      <c r="A4" s="347"/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</row>
    <row r="5" spans="1:18" ht="21.75" customHeight="1" x14ac:dyDescent="0.3">
      <c r="C5" s="349"/>
      <c r="E5" s="59"/>
      <c r="F5" s="450" t="s">
        <v>51</v>
      </c>
      <c r="G5" s="450"/>
      <c r="H5" s="450"/>
      <c r="I5" s="496" t="s">
        <v>577</v>
      </c>
      <c r="J5" s="496"/>
      <c r="K5" s="496"/>
      <c r="L5" s="350"/>
      <c r="M5" s="459" t="s">
        <v>63</v>
      </c>
      <c r="N5" s="459"/>
      <c r="O5" s="350"/>
      <c r="P5" s="350"/>
      <c r="Q5" s="350"/>
    </row>
    <row r="6" spans="1:18" ht="18.75" customHeight="1" x14ac:dyDescent="0.3">
      <c r="A6" s="460" t="s">
        <v>409</v>
      </c>
      <c r="B6" s="460"/>
      <c r="C6" s="349"/>
      <c r="E6" s="59"/>
      <c r="F6" s="116"/>
      <c r="G6" s="452"/>
      <c r="H6" s="452"/>
      <c r="Q6" s="261" t="str">
        <f>d_1</f>
        <v>06 ИЮЛЯ 2017г.</v>
      </c>
    </row>
    <row r="7" spans="1:18" ht="17.25" customHeight="1" x14ac:dyDescent="0.25">
      <c r="A7" s="118"/>
      <c r="E7" s="59"/>
      <c r="F7" s="351" t="s">
        <v>63</v>
      </c>
      <c r="J7" s="119"/>
      <c r="K7" s="120"/>
      <c r="L7" s="120"/>
      <c r="M7" s="120"/>
      <c r="N7" s="120"/>
      <c r="O7" s="120"/>
      <c r="Q7" s="261" t="str">
        <f>d_5</f>
        <v>г. Казань, Футбольно-легкоатлетический манеж</v>
      </c>
    </row>
    <row r="8" spans="1:18" ht="24" x14ac:dyDescent="0.2">
      <c r="A8" s="122" t="s">
        <v>101</v>
      </c>
      <c r="B8" s="123" t="s">
        <v>31</v>
      </c>
      <c r="C8" s="123" t="s">
        <v>128</v>
      </c>
      <c r="D8" s="123" t="s">
        <v>9</v>
      </c>
      <c r="E8" s="123" t="s">
        <v>2</v>
      </c>
      <c r="F8" s="123" t="s">
        <v>66</v>
      </c>
      <c r="G8" s="123" t="s">
        <v>65</v>
      </c>
      <c r="H8" s="123" t="s">
        <v>65</v>
      </c>
      <c r="I8" s="461" t="s">
        <v>125</v>
      </c>
      <c r="J8" s="462"/>
      <c r="K8" s="463"/>
      <c r="L8" s="123" t="s">
        <v>63</v>
      </c>
      <c r="M8" s="464" t="s">
        <v>45</v>
      </c>
      <c r="N8" s="465"/>
      <c r="O8" s="466"/>
      <c r="P8" s="123" t="s">
        <v>126</v>
      </c>
      <c r="Q8" s="123" t="s">
        <v>175</v>
      </c>
    </row>
    <row r="9" spans="1:18" ht="23.25" customHeight="1" x14ac:dyDescent="0.2">
      <c r="A9" s="127"/>
      <c r="B9" s="467" t="str">
        <f>Name_8</f>
        <v>МУЖЧИНЫ 2001г.р. и старше</v>
      </c>
      <c r="C9" s="468"/>
      <c r="D9" s="469"/>
      <c r="E9" s="128"/>
      <c r="F9" s="128"/>
      <c r="G9" s="129"/>
      <c r="H9" s="128"/>
      <c r="I9" s="185"/>
      <c r="J9" s="129"/>
      <c r="K9" s="128"/>
      <c r="L9" s="128"/>
      <c r="M9" s="128"/>
      <c r="N9" s="128"/>
      <c r="O9" s="128"/>
      <c r="P9" s="128"/>
      <c r="Q9" s="128"/>
    </row>
    <row r="10" spans="1:18" ht="24.95" customHeight="1" x14ac:dyDescent="0.25">
      <c r="A10" s="132">
        <v>1</v>
      </c>
      <c r="B10" s="133" t="str">
        <f>VLOOKUP($R10,УЧАСТНИКИ!$A$2:$K$716,3,FALSE)</f>
        <v>СОРОКИН АЛЕКСАНДР</v>
      </c>
      <c r="C10" s="187">
        <f t="shared" ref="C10:C39" si="0">R10</f>
        <v>3788</v>
      </c>
      <c r="D10" s="134" t="str">
        <f>VLOOKUP($R10,УЧАСТНИКИ!$A$2:$K$716,4,FALSE)</f>
        <v>1995ВК</v>
      </c>
      <c r="E10" s="134" t="str">
        <f>VLOOKUP($R10,УЧАСТНИКИ!$A$2:$K$716,8,FALSE)</f>
        <v>КМС</v>
      </c>
      <c r="F10" s="216" t="str">
        <f>VLOOKUP($R10,УЧАСТНИКИ!$A$2:$K$716,5,FALSE)</f>
        <v>ЧУВАШСКАЯ РЕСП</v>
      </c>
      <c r="G10" s="134" t="e">
        <f>VLOOKUP($R10,УЧАСТНИКИ!#REF!,7,FALSE)</f>
        <v>#REF!</v>
      </c>
      <c r="H10" s="134" t="str">
        <f>VLOOKUP($R10,УЧАСТНИКИ!$A$2:$K$716,11,FALSE)</f>
        <v>МБУ, САШ</v>
      </c>
      <c r="I10" s="208"/>
      <c r="J10" s="208"/>
      <c r="K10" s="208"/>
      <c r="L10" s="208"/>
      <c r="M10" s="208"/>
      <c r="N10" s="208"/>
      <c r="O10" s="208"/>
      <c r="P10" s="209"/>
      <c r="Q10" s="135" t="str">
        <f>VLOOKUP($R10,УЧАСТНИКИ!$A$2:$K$231,9,FALSE)</f>
        <v>ВК</v>
      </c>
      <c r="R10" s="189">
        <v>3788</v>
      </c>
    </row>
    <row r="11" spans="1:18" ht="24.95" customHeight="1" x14ac:dyDescent="0.25">
      <c r="A11" s="132">
        <v>2</v>
      </c>
      <c r="B11" s="133" t="str">
        <f>VLOOKUP($R11,УЧАСТНИКИ!$A$2:$K$716,3,FALSE)</f>
        <v>ГАЛИМОВ САЛАВАТ</v>
      </c>
      <c r="C11" s="187">
        <f t="shared" si="0"/>
        <v>3</v>
      </c>
      <c r="D11" s="134">
        <f>VLOOKUP($R11,УЧАСТНИКИ!$A$2:$K$716,4,FALSE)</f>
        <v>1998</v>
      </c>
      <c r="E11" s="134">
        <f>VLOOKUP($R11,УЧАСТНИКИ!$A$2:$K$716,8,FALSE)</f>
        <v>1</v>
      </c>
      <c r="F11" s="216" t="str">
        <f>VLOOKUP($R11,УЧАСТНИКИ!$A$2:$K$716,5,FALSE)</f>
        <v>КАЗАНЬ</v>
      </c>
      <c r="G11" s="134" t="e">
        <f>VLOOKUP($R11,УЧАСТНИКИ!#REF!,7,FALSE)</f>
        <v>#REF!</v>
      </c>
      <c r="H11" s="134" t="str">
        <f>VLOOKUP($R11,УЧАСТНИКИ!$A$2:$K$716,11,FALSE)</f>
        <v>СДЮСШОР ЛА</v>
      </c>
      <c r="I11" s="208"/>
      <c r="J11" s="208"/>
      <c r="K11" s="208"/>
      <c r="L11" s="208"/>
      <c r="M11" s="208"/>
      <c r="N11" s="208"/>
      <c r="O11" s="208"/>
      <c r="P11" s="209"/>
      <c r="Q11" s="135" t="str">
        <f>VLOOKUP($R11,УЧАСТНИКИ!$A$2:$K$231,9,FALSE)</f>
        <v>Л</v>
      </c>
      <c r="R11" s="189">
        <v>3</v>
      </c>
    </row>
    <row r="12" spans="1:18" ht="24.95" customHeight="1" x14ac:dyDescent="0.25">
      <c r="A12" s="132">
        <v>3</v>
      </c>
      <c r="B12" s="133" t="str">
        <f>VLOOKUP($R12,УЧАСТНИКИ!$A$2:$K$716,3,FALSE)</f>
        <v>ШУРЫГИН АРТЕМ</v>
      </c>
      <c r="C12" s="187">
        <f t="shared" si="0"/>
        <v>3792</v>
      </c>
      <c r="D12" s="134">
        <f>VLOOKUP($R12,УЧАСТНИКИ!$A$2:$K$716,4,FALSE)</f>
        <v>2000</v>
      </c>
      <c r="E12" s="134">
        <f>VLOOKUP($R12,УЧАСТНИКИ!$A$2:$K$716,8,FALSE)</f>
        <v>1</v>
      </c>
      <c r="F12" s="216" t="str">
        <f>VLOOKUP($R12,УЧАСТНИКИ!$A$2:$K$716,5,FALSE)</f>
        <v>КАЗАНЬ</v>
      </c>
      <c r="G12" s="134" t="e">
        <f>VLOOKUP($R12,УЧАСТНИКИ!#REF!,7,FALSE)</f>
        <v>#REF!</v>
      </c>
      <c r="H12" s="134" t="str">
        <f>VLOOKUP($R12,УЧАСТНИКИ!$A$2:$K$716,11,FALSE)</f>
        <v>СДЮСШОР ЛА</v>
      </c>
      <c r="I12" s="208"/>
      <c r="J12" s="208"/>
      <c r="K12" s="208"/>
      <c r="L12" s="208"/>
      <c r="M12" s="208"/>
      <c r="N12" s="208"/>
      <c r="O12" s="208"/>
      <c r="P12" s="209"/>
      <c r="Q12" s="135" t="str">
        <f>VLOOKUP($R12,УЧАСТНИКИ!$A$2:$K$231,9,FALSE)</f>
        <v>Л</v>
      </c>
      <c r="R12" s="189">
        <v>3792</v>
      </c>
    </row>
    <row r="13" spans="1:18" ht="24.95" customHeight="1" x14ac:dyDescent="0.25">
      <c r="A13" s="132">
        <v>4</v>
      </c>
      <c r="B13" s="133" t="str">
        <f>VLOOKUP($R13,УЧАСТНИКИ!$A$2:$K$716,3,FALSE)</f>
        <v>ЛЕБЕДКИН ЭДГАРД</v>
      </c>
      <c r="C13" s="187">
        <f t="shared" si="0"/>
        <v>3824</v>
      </c>
      <c r="D13" s="134">
        <f>VLOOKUP($R13,УЧАСТНИКИ!$A$2:$K$716,4,FALSE)</f>
        <v>1999</v>
      </c>
      <c r="E13" s="134" t="str">
        <f>VLOOKUP($R13,УЧАСТНИКИ!$A$2:$K$716,8,FALSE)</f>
        <v>КМС</v>
      </c>
      <c r="F13" s="216" t="str">
        <f>VLOOKUP($R13,УЧАСТНИКИ!$A$2:$K$716,5,FALSE)</f>
        <v>КАЗАНЬ</v>
      </c>
      <c r="G13" s="134" t="e">
        <f>VLOOKUP($R13,УЧАСТНИКИ!#REF!,7,FALSE)</f>
        <v>#REF!</v>
      </c>
      <c r="H13" s="134" t="str">
        <f>VLOOKUP($R13,УЧАСТНИКИ!$A$2:$K$716,11,FALSE)</f>
        <v>УОР</v>
      </c>
      <c r="I13" s="208"/>
      <c r="J13" s="208"/>
      <c r="K13" s="208"/>
      <c r="L13" s="208"/>
      <c r="M13" s="208"/>
      <c r="N13" s="208"/>
      <c r="O13" s="208"/>
      <c r="P13" s="209"/>
      <c r="Q13" s="135">
        <f>VLOOKUP($R13,УЧАСТНИКИ!$A$2:$K$231,9,FALSE)</f>
        <v>1</v>
      </c>
      <c r="R13" s="189">
        <v>3824</v>
      </c>
    </row>
    <row r="14" spans="1:18" ht="24.95" customHeight="1" x14ac:dyDescent="0.25">
      <c r="A14" s="132">
        <v>5</v>
      </c>
      <c r="B14" s="133" t="str">
        <f>VLOOKUP($R14,УЧАСТНИКИ!$A$2:$K$716,3,FALSE)</f>
        <v>ГАЙНЕТДИНОВ НИЯЗ</v>
      </c>
      <c r="C14" s="187">
        <f t="shared" si="0"/>
        <v>3855</v>
      </c>
      <c r="D14" s="134">
        <f>VLOOKUP($R14,УЧАСТНИКИ!$A$2:$K$716,4,FALSE)</f>
        <v>2000</v>
      </c>
      <c r="E14" s="134">
        <f>VLOOKUP($R14,УЧАСТНИКИ!$A$2:$K$716,8,FALSE)</f>
        <v>1</v>
      </c>
      <c r="F14" s="216" t="str">
        <f>VLOOKUP($R14,УЧАСТНИКИ!$A$2:$K$716,5,FALSE)</f>
        <v>КАЗАНЬ</v>
      </c>
      <c r="G14" s="134" t="e">
        <f>VLOOKUP($R14,УЧАСТНИКИ!#REF!,7,FALSE)</f>
        <v>#REF!</v>
      </c>
      <c r="H14" s="134" t="str">
        <f>VLOOKUP($R14,УЧАСТНИКИ!$A$2:$K$716,11,FALSE)</f>
        <v>КДЮСШ АВИАТОР</v>
      </c>
      <c r="I14" s="208"/>
      <c r="J14" s="208"/>
      <c r="K14" s="208"/>
      <c r="L14" s="208"/>
      <c r="M14" s="208"/>
      <c r="N14" s="208"/>
      <c r="O14" s="208"/>
      <c r="P14" s="209"/>
      <c r="Q14" s="135" t="str">
        <f>VLOOKUP($R14,УЧАСТНИКИ!$A$2:$K$231,9,FALSE)</f>
        <v>Л</v>
      </c>
      <c r="R14" s="189">
        <v>3855</v>
      </c>
    </row>
    <row r="15" spans="1:18" ht="24.95" customHeight="1" x14ac:dyDescent="0.25">
      <c r="A15" s="132">
        <v>6</v>
      </c>
      <c r="B15" s="133" t="str">
        <f>VLOOKUP($R15,УЧАСТНИКИ!$A$2:$K$716,3,FALSE)</f>
        <v>МОРОЗОВ ГЕОРГИЙ</v>
      </c>
      <c r="C15" s="187">
        <f t="shared" si="0"/>
        <v>3829</v>
      </c>
      <c r="D15" s="134">
        <f>VLOOKUP($R15,УЧАСТНИКИ!$A$2:$K$716,4,FALSE)</f>
        <v>1998</v>
      </c>
      <c r="E15" s="134" t="str">
        <f>VLOOKUP($R15,УЧАСТНИКИ!$A$2:$K$716,8,FALSE)</f>
        <v>КМС</v>
      </c>
      <c r="F15" s="216" t="str">
        <f>VLOOKUP($R15,УЧАСТНИКИ!$A$2:$K$716,5,FALSE)</f>
        <v>КАЗАНЬ</v>
      </c>
      <c r="G15" s="134" t="e">
        <f>VLOOKUP($R15,УЧАСТНИКИ!#REF!,7,FALSE)</f>
        <v>#REF!</v>
      </c>
      <c r="H15" s="134" t="str">
        <f>VLOOKUP($R15,УЧАСТНИКИ!$A$2:$K$716,11,FALSE)</f>
        <v>СДЮСШОР ЛА</v>
      </c>
      <c r="I15" s="208"/>
      <c r="J15" s="208"/>
      <c r="K15" s="208"/>
      <c r="L15" s="208"/>
      <c r="M15" s="208"/>
      <c r="N15" s="208"/>
      <c r="O15" s="208"/>
      <c r="P15" s="209"/>
      <c r="Q15" s="135">
        <f>VLOOKUP($R15,УЧАСТНИКИ!$A$2:$K$231,9,FALSE)</f>
        <v>3</v>
      </c>
      <c r="R15" s="189">
        <v>3829</v>
      </c>
    </row>
    <row r="16" spans="1:18" ht="24.95" customHeight="1" x14ac:dyDescent="0.25">
      <c r="A16" s="132">
        <v>7</v>
      </c>
      <c r="B16" s="133" t="str">
        <f>VLOOKUP($R16,УЧАСТНИКИ!$A$2:$K$716,3,FALSE)</f>
        <v>ЛАТЫПОВ ИЛЬЯ</v>
      </c>
      <c r="C16" s="187">
        <f t="shared" si="0"/>
        <v>3862</v>
      </c>
      <c r="D16" s="134">
        <f>VLOOKUP($R16,УЧАСТНИКИ!$A$2:$K$716,4,FALSE)</f>
        <v>2000</v>
      </c>
      <c r="E16" s="134">
        <f>VLOOKUP($R16,УЧАСТНИКИ!$A$2:$K$716,8,FALSE)</f>
        <v>2</v>
      </c>
      <c r="F16" s="216" t="str">
        <f>VLOOKUP($R16,УЧАСТНИКИ!$A$2:$K$716,5,FALSE)</f>
        <v>КАЗАНЬ</v>
      </c>
      <c r="G16" s="134" t="e">
        <f>VLOOKUP($R16,УЧАСТНИКИ!#REF!,7,FALSE)</f>
        <v>#REF!</v>
      </c>
      <c r="H16" s="134" t="str">
        <f>VLOOKUP($R16,УЧАСТНИКИ!$A$2:$K$716,11,FALSE)</f>
        <v>СДЮСШОР ТАСМА</v>
      </c>
      <c r="I16" s="208"/>
      <c r="J16" s="208"/>
      <c r="K16" s="208"/>
      <c r="L16" s="208"/>
      <c r="M16" s="208"/>
      <c r="N16" s="208"/>
      <c r="O16" s="208"/>
      <c r="P16" s="209"/>
      <c r="Q16" s="135" t="str">
        <f>VLOOKUP($R16,УЧАСТНИКИ!$A$2:$K$231,9,FALSE)</f>
        <v>Л</v>
      </c>
      <c r="R16" s="189">
        <v>3862</v>
      </c>
    </row>
    <row r="17" spans="1:18" ht="24.95" customHeight="1" x14ac:dyDescent="0.25">
      <c r="A17" s="132">
        <v>8</v>
      </c>
      <c r="B17" s="133" t="str">
        <f>VLOOKUP($R17,УЧАСТНИКИ!$A$2:$K$716,3,FALSE)</f>
        <v>ФЕДОТОВ МАКСИМ</v>
      </c>
      <c r="C17" s="187">
        <f t="shared" si="0"/>
        <v>3863</v>
      </c>
      <c r="D17" s="134">
        <f>VLOOKUP($R17,УЧАСТНИКИ!$A$2:$K$716,4,FALSE)</f>
        <v>1999</v>
      </c>
      <c r="E17" s="134" t="str">
        <f>VLOOKUP($R17,УЧАСТНИКИ!$A$2:$K$716,8,FALSE)</f>
        <v>-</v>
      </c>
      <c r="F17" s="216" t="str">
        <f>VLOOKUP($R17,УЧАСТНИКИ!$A$2:$K$716,5,FALSE)</f>
        <v>КАЗАНЬ</v>
      </c>
      <c r="G17" s="134" t="e">
        <f>VLOOKUP($R17,УЧАСТНИКИ!#REF!,7,FALSE)</f>
        <v>#REF!</v>
      </c>
      <c r="H17" s="134" t="str">
        <f>VLOOKUP($R17,УЧАСТНИКИ!$A$2:$K$716,11,FALSE)</f>
        <v>СДЮСШОР ТАСМА</v>
      </c>
      <c r="I17" s="208"/>
      <c r="J17" s="208"/>
      <c r="K17" s="208"/>
      <c r="L17" s="208"/>
      <c r="M17" s="208"/>
      <c r="N17" s="208"/>
      <c r="O17" s="208"/>
      <c r="P17" s="209"/>
      <c r="Q17" s="135" t="str">
        <f>VLOOKUP($R17,УЧАСТНИКИ!$A$2:$K$231,9,FALSE)</f>
        <v>Л</v>
      </c>
      <c r="R17" s="189">
        <v>3863</v>
      </c>
    </row>
    <row r="18" spans="1:18" ht="24.95" customHeight="1" x14ac:dyDescent="0.25">
      <c r="A18" s="132">
        <v>9</v>
      </c>
      <c r="B18" s="133" t="str">
        <f>VLOOKUP($R18,УЧАСТНИКИ!$A$2:$K$716,3,FALSE)</f>
        <v>ЛЮЛИН МАКСИМ</v>
      </c>
      <c r="C18" s="187">
        <f t="shared" si="0"/>
        <v>3737</v>
      </c>
      <c r="D18" s="134">
        <f>VLOOKUP($R18,УЧАСТНИКИ!$A$2:$K$716,4,FALSE)</f>
        <v>2000</v>
      </c>
      <c r="E18" s="134">
        <f>VLOOKUP($R18,УЧАСТНИКИ!$A$2:$K$716,8,FALSE)</f>
        <v>1</v>
      </c>
      <c r="F18" s="216" t="str">
        <f>VLOOKUP($R18,УЧАСТНИКИ!$A$2:$K$716,5,FALSE)</f>
        <v>КАЗАНЬ</v>
      </c>
      <c r="G18" s="134" t="e">
        <f>VLOOKUP($R18,УЧАСТНИКИ!#REF!,7,FALSE)</f>
        <v>#REF!</v>
      </c>
      <c r="H18" s="134" t="str">
        <f>VLOOKUP($R18,УЧАСТНИКИ!$A$2:$K$716,11,FALSE)</f>
        <v>СДЮСШОР ЛА</v>
      </c>
      <c r="I18" s="208"/>
      <c r="J18" s="208"/>
      <c r="K18" s="208"/>
      <c r="L18" s="208"/>
      <c r="M18" s="208"/>
      <c r="N18" s="208"/>
      <c r="O18" s="208"/>
      <c r="P18" s="209"/>
      <c r="Q18" s="135" t="str">
        <f>VLOOKUP($R18,УЧАСТНИКИ!$A$2:$K$231,9,FALSE)</f>
        <v>Л</v>
      </c>
      <c r="R18" s="189">
        <v>3737</v>
      </c>
    </row>
    <row r="19" spans="1:18" ht="24.95" customHeight="1" x14ac:dyDescent="0.25">
      <c r="A19" s="132">
        <v>10</v>
      </c>
      <c r="B19" s="133" t="str">
        <f>VLOOKUP($R19,УЧАСТНИКИ!$A$2:$K$716,3,FALSE)</f>
        <v>КАСАТКИН АЛЕКСАНДР</v>
      </c>
      <c r="C19" s="187">
        <f t="shared" si="0"/>
        <v>3738</v>
      </c>
      <c r="D19" s="134">
        <f>VLOOKUP($R19,УЧАСТНИКИ!$A$2:$K$716,4,FALSE)</f>
        <v>2000</v>
      </c>
      <c r="E19" s="134">
        <f>VLOOKUP($R19,УЧАСТНИКИ!$A$2:$K$716,8,FALSE)</f>
        <v>3</v>
      </c>
      <c r="F19" s="216" t="str">
        <f>VLOOKUP($R19,УЧАСТНИКИ!$A$2:$K$716,5,FALSE)</f>
        <v>КАЗАНЬ</v>
      </c>
      <c r="G19" s="134" t="e">
        <f>VLOOKUP($R19,УЧАСТНИКИ!#REF!,7,FALSE)</f>
        <v>#REF!</v>
      </c>
      <c r="H19" s="134" t="str">
        <f>VLOOKUP($R19,УЧАСТНИКИ!$A$2:$K$716,11,FALSE)</f>
        <v>СДЮСШОР ЛА</v>
      </c>
      <c r="I19" s="208"/>
      <c r="J19" s="208"/>
      <c r="K19" s="208"/>
      <c r="L19" s="208"/>
      <c r="M19" s="208"/>
      <c r="N19" s="208"/>
      <c r="O19" s="208"/>
      <c r="P19" s="209"/>
      <c r="Q19" s="135" t="str">
        <f>VLOOKUP($R19,УЧАСТНИКИ!$A$2:$K$231,9,FALSE)</f>
        <v>Л</v>
      </c>
      <c r="R19" s="189">
        <v>3738</v>
      </c>
    </row>
    <row r="20" spans="1:18" ht="24.95" customHeight="1" x14ac:dyDescent="0.25">
      <c r="A20" s="132">
        <v>11</v>
      </c>
      <c r="B20" s="133"/>
      <c r="C20" s="187"/>
      <c r="D20" s="134"/>
      <c r="E20" s="134"/>
      <c r="F20" s="216"/>
      <c r="G20" s="134"/>
      <c r="H20" s="134"/>
      <c r="I20" s="415"/>
      <c r="J20" s="415"/>
      <c r="K20" s="415"/>
      <c r="L20" s="415"/>
      <c r="M20" s="415"/>
      <c r="N20" s="415"/>
      <c r="O20" s="415"/>
      <c r="P20" s="416"/>
      <c r="Q20" s="135"/>
      <c r="R20" s="215"/>
    </row>
    <row r="21" spans="1:18" ht="24.95" customHeight="1" x14ac:dyDescent="0.25">
      <c r="A21" s="132">
        <v>12</v>
      </c>
      <c r="B21" s="133"/>
      <c r="C21" s="187"/>
      <c r="D21" s="134"/>
      <c r="E21" s="134"/>
      <c r="F21" s="216"/>
      <c r="G21" s="134"/>
      <c r="H21" s="134"/>
      <c r="I21" s="415"/>
      <c r="J21" s="415"/>
      <c r="K21" s="415"/>
      <c r="L21" s="415"/>
      <c r="M21" s="415"/>
      <c r="N21" s="415"/>
      <c r="O21" s="415"/>
      <c r="P21" s="416"/>
      <c r="Q21" s="135"/>
      <c r="R21" s="215"/>
    </row>
    <row r="22" spans="1:18" ht="24.95" customHeight="1" x14ac:dyDescent="0.25">
      <c r="A22" s="132">
        <v>13</v>
      </c>
      <c r="B22" s="133"/>
      <c r="C22" s="187"/>
      <c r="D22" s="134"/>
      <c r="E22" s="134"/>
      <c r="F22" s="216"/>
      <c r="G22" s="134"/>
      <c r="H22" s="134"/>
      <c r="I22" s="415"/>
      <c r="J22" s="415"/>
      <c r="K22" s="415"/>
      <c r="L22" s="415"/>
      <c r="M22" s="415"/>
      <c r="N22" s="415"/>
      <c r="O22" s="415"/>
      <c r="P22" s="416"/>
      <c r="Q22" s="135"/>
      <c r="R22" s="215"/>
    </row>
    <row r="23" spans="1:18" ht="24.95" hidden="1" customHeight="1" x14ac:dyDescent="0.25">
      <c r="A23" s="132">
        <v>14</v>
      </c>
      <c r="B23" s="133" t="e">
        <f>VLOOKUP($R23,УЧАСТНИКИ!$A$2:$K$716,3,FALSE)</f>
        <v>#N/A</v>
      </c>
      <c r="C23" s="187">
        <f t="shared" ref="C23:C29" si="1">R23</f>
        <v>0</v>
      </c>
      <c r="D23" s="134" t="e">
        <f>VLOOKUP($R23,УЧАСТНИКИ!$A$2:$K$716,4,FALSE)</f>
        <v>#N/A</v>
      </c>
      <c r="E23" s="134" t="e">
        <f>VLOOKUP($R23,УЧАСТНИКИ!$A$2:$K$716,8,FALSE)</f>
        <v>#N/A</v>
      </c>
      <c r="F23" s="216" t="e">
        <f>VLOOKUP($R23,УЧАСТНИКИ!$A$2:$K$716,5,FALSE)</f>
        <v>#N/A</v>
      </c>
      <c r="G23" s="134" t="e">
        <f>VLOOKUP($R23,УЧАСТНИКИ!#REF!,7,FALSE)</f>
        <v>#REF!</v>
      </c>
      <c r="H23" s="134" t="e">
        <f>VLOOKUP($R23,УЧАСТНИКИ!$A$2:$K$716,11,FALSE)</f>
        <v>#N/A</v>
      </c>
      <c r="I23" s="415"/>
      <c r="J23" s="415"/>
      <c r="K23" s="415"/>
      <c r="L23" s="415"/>
      <c r="M23" s="415"/>
      <c r="N23" s="415"/>
      <c r="O23" s="415"/>
      <c r="P23" s="416"/>
      <c r="Q23" s="135" t="e">
        <f>VLOOKUP($R23,УЧАСТНИКИ!$A$2:$K$231,9,FALSE)</f>
        <v>#N/A</v>
      </c>
      <c r="R23" s="215"/>
    </row>
    <row r="24" spans="1:18" ht="24.95" hidden="1" customHeight="1" x14ac:dyDescent="0.25">
      <c r="A24" s="132">
        <v>15</v>
      </c>
      <c r="B24" s="133" t="e">
        <f>VLOOKUP($R24,УЧАСТНИКИ!$A$2:$K$716,3,FALSE)</f>
        <v>#N/A</v>
      </c>
      <c r="C24" s="187">
        <f t="shared" si="1"/>
        <v>0</v>
      </c>
      <c r="D24" s="134" t="e">
        <f>VLOOKUP($R24,УЧАСТНИКИ!$A$2:$K$716,4,FALSE)</f>
        <v>#N/A</v>
      </c>
      <c r="E24" s="134" t="e">
        <f>VLOOKUP($R24,УЧАСТНИКИ!$A$2:$K$716,8,FALSE)</f>
        <v>#N/A</v>
      </c>
      <c r="F24" s="216" t="e">
        <f>VLOOKUP($R24,УЧАСТНИКИ!$A$2:$K$716,5,FALSE)</f>
        <v>#N/A</v>
      </c>
      <c r="G24" s="134" t="e">
        <f>VLOOKUP($R24,УЧАСТНИКИ!#REF!,7,FALSE)</f>
        <v>#REF!</v>
      </c>
      <c r="H24" s="134" t="e">
        <f>VLOOKUP($R24,УЧАСТНИКИ!$A$2:$K$716,11,FALSE)</f>
        <v>#N/A</v>
      </c>
      <c r="I24" s="415"/>
      <c r="J24" s="415"/>
      <c r="K24" s="415"/>
      <c r="L24" s="415"/>
      <c r="M24" s="415"/>
      <c r="N24" s="415"/>
      <c r="O24" s="415"/>
      <c r="P24" s="416"/>
      <c r="Q24" s="135" t="e">
        <f>VLOOKUP($R24,УЧАСТНИКИ!$A$2:$K$231,9,FALSE)</f>
        <v>#N/A</v>
      </c>
      <c r="R24" s="215"/>
    </row>
    <row r="25" spans="1:18" ht="24.95" hidden="1" customHeight="1" x14ac:dyDescent="0.25">
      <c r="A25" s="132">
        <v>16</v>
      </c>
      <c r="B25" s="133" t="e">
        <f>VLOOKUP($R25,УЧАСТНИКИ!$A$2:$K$716,3,FALSE)</f>
        <v>#N/A</v>
      </c>
      <c r="C25" s="187">
        <f t="shared" si="1"/>
        <v>0</v>
      </c>
      <c r="D25" s="134" t="e">
        <f>VLOOKUP($R25,УЧАСТНИКИ!$A$2:$K$716,4,FALSE)</f>
        <v>#N/A</v>
      </c>
      <c r="E25" s="134" t="e">
        <f>VLOOKUP($R25,УЧАСТНИКИ!$A$2:$K$716,8,FALSE)</f>
        <v>#N/A</v>
      </c>
      <c r="F25" s="216" t="e">
        <f>VLOOKUP($R25,УЧАСТНИКИ!$A$2:$K$716,5,FALSE)</f>
        <v>#N/A</v>
      </c>
      <c r="G25" s="134" t="e">
        <f>VLOOKUP($R25,УЧАСТНИКИ!#REF!,7,FALSE)</f>
        <v>#REF!</v>
      </c>
      <c r="H25" s="134" t="e">
        <f>VLOOKUP($R25,УЧАСТНИКИ!$A$2:$K$716,11,FALSE)</f>
        <v>#N/A</v>
      </c>
      <c r="I25" s="415"/>
      <c r="J25" s="415"/>
      <c r="K25" s="415"/>
      <c r="L25" s="415"/>
      <c r="M25" s="415"/>
      <c r="N25" s="415"/>
      <c r="O25" s="415"/>
      <c r="P25" s="416"/>
      <c r="Q25" s="135" t="e">
        <f>VLOOKUP($R25,УЧАСТНИКИ!$A$2:$K$231,9,FALSE)</f>
        <v>#N/A</v>
      </c>
      <c r="R25" s="215"/>
    </row>
    <row r="26" spans="1:18" ht="24.95" hidden="1" customHeight="1" x14ac:dyDescent="0.25">
      <c r="A26" s="132">
        <v>17</v>
      </c>
      <c r="B26" s="133" t="e">
        <f>VLOOKUP($R26,УЧАСТНИКИ!$A$2:$K$716,3,FALSE)</f>
        <v>#N/A</v>
      </c>
      <c r="C26" s="187">
        <f t="shared" si="1"/>
        <v>0</v>
      </c>
      <c r="D26" s="134" t="e">
        <f>VLOOKUP($R26,УЧАСТНИКИ!$A$2:$K$716,4,FALSE)</f>
        <v>#N/A</v>
      </c>
      <c r="E26" s="134" t="e">
        <f>VLOOKUP($R26,УЧАСТНИКИ!$A$2:$K$716,8,FALSE)</f>
        <v>#N/A</v>
      </c>
      <c r="F26" s="216" t="e">
        <f>VLOOKUP($R26,УЧАСТНИКИ!$A$2:$K$716,5,FALSE)</f>
        <v>#N/A</v>
      </c>
      <c r="G26" s="134" t="e">
        <f>VLOOKUP($R26,УЧАСТНИКИ!#REF!,7,FALSE)</f>
        <v>#REF!</v>
      </c>
      <c r="H26" s="134" t="e">
        <f>VLOOKUP($R26,УЧАСТНИКИ!$A$2:$K$716,11,FALSE)</f>
        <v>#N/A</v>
      </c>
      <c r="I26" s="415"/>
      <c r="J26" s="415"/>
      <c r="K26" s="415"/>
      <c r="L26" s="415"/>
      <c r="M26" s="415"/>
      <c r="N26" s="415"/>
      <c r="O26" s="415"/>
      <c r="P26" s="416"/>
      <c r="Q26" s="135" t="e">
        <f>VLOOKUP($R26,УЧАСТНИКИ!$A$2:$K$231,9,FALSE)</f>
        <v>#N/A</v>
      </c>
      <c r="R26" s="215"/>
    </row>
    <row r="27" spans="1:18" ht="24.95" hidden="1" customHeight="1" x14ac:dyDescent="0.25">
      <c r="A27" s="132">
        <v>18</v>
      </c>
      <c r="B27" s="133" t="e">
        <f>VLOOKUP($R27,УЧАСТНИКИ!$A$2:$K$716,3,FALSE)</f>
        <v>#N/A</v>
      </c>
      <c r="C27" s="187">
        <f t="shared" si="1"/>
        <v>0</v>
      </c>
      <c r="D27" s="134" t="e">
        <f>VLOOKUP($R27,УЧАСТНИКИ!$A$2:$K$716,4,FALSE)</f>
        <v>#N/A</v>
      </c>
      <c r="E27" s="134" t="e">
        <f>VLOOKUP($R27,УЧАСТНИКИ!$A$2:$K$716,8,FALSE)</f>
        <v>#N/A</v>
      </c>
      <c r="F27" s="216" t="e">
        <f>VLOOKUP($R27,УЧАСТНИКИ!$A$2:$K$716,5,FALSE)</f>
        <v>#N/A</v>
      </c>
      <c r="G27" s="134" t="e">
        <f>VLOOKUP($R27,УЧАСТНИКИ!#REF!,7,FALSE)</f>
        <v>#REF!</v>
      </c>
      <c r="H27" s="134" t="e">
        <f>VLOOKUP($R27,УЧАСТНИКИ!$A$2:$K$716,11,FALSE)</f>
        <v>#N/A</v>
      </c>
      <c r="I27" s="415"/>
      <c r="J27" s="415"/>
      <c r="K27" s="415"/>
      <c r="L27" s="415"/>
      <c r="M27" s="415"/>
      <c r="N27" s="415"/>
      <c r="O27" s="415"/>
      <c r="P27" s="416"/>
      <c r="Q27" s="135" t="e">
        <f>VLOOKUP($R27,УЧАСТНИКИ!$A$2:$K$231,9,FALSE)</f>
        <v>#N/A</v>
      </c>
      <c r="R27" s="215"/>
    </row>
    <row r="28" spans="1:18" ht="24.95" hidden="1" customHeight="1" x14ac:dyDescent="0.25">
      <c r="A28" s="132">
        <v>19</v>
      </c>
      <c r="B28" s="133" t="e">
        <f>VLOOKUP($R28,УЧАСТНИКИ!$A$2:$K$716,3,FALSE)</f>
        <v>#N/A</v>
      </c>
      <c r="C28" s="187">
        <f t="shared" si="1"/>
        <v>0</v>
      </c>
      <c r="D28" s="134" t="e">
        <f>VLOOKUP($R28,УЧАСТНИКИ!$A$2:$K$716,4,FALSE)</f>
        <v>#N/A</v>
      </c>
      <c r="E28" s="134" t="e">
        <f>VLOOKUP($R28,УЧАСТНИКИ!$A$2:$K$716,8,FALSE)</f>
        <v>#N/A</v>
      </c>
      <c r="F28" s="216" t="e">
        <f>VLOOKUP($R28,УЧАСТНИКИ!$A$2:$K$716,5,FALSE)</f>
        <v>#N/A</v>
      </c>
      <c r="G28" s="134" t="e">
        <f>VLOOKUP($R28,УЧАСТНИКИ!#REF!,7,FALSE)</f>
        <v>#REF!</v>
      </c>
      <c r="H28" s="134" t="e">
        <f>VLOOKUP($R28,УЧАСТНИКИ!$A$2:$K$716,11,FALSE)</f>
        <v>#N/A</v>
      </c>
      <c r="I28" s="415"/>
      <c r="J28" s="415"/>
      <c r="K28" s="415"/>
      <c r="L28" s="415"/>
      <c r="M28" s="415"/>
      <c r="N28" s="415"/>
      <c r="O28" s="415"/>
      <c r="P28" s="416"/>
      <c r="Q28" s="135" t="e">
        <f>VLOOKUP($R28,УЧАСТНИКИ!$A$2:$K$231,9,FALSE)</f>
        <v>#N/A</v>
      </c>
      <c r="R28" s="215"/>
    </row>
    <row r="29" spans="1:18" ht="24.95" hidden="1" customHeight="1" x14ac:dyDescent="0.25">
      <c r="A29" s="132">
        <v>20</v>
      </c>
      <c r="B29" s="133" t="e">
        <f>VLOOKUP($R29,УЧАСТНИКИ!$A$2:$K$716,3,FALSE)</f>
        <v>#N/A</v>
      </c>
      <c r="C29" s="187">
        <f t="shared" si="1"/>
        <v>0</v>
      </c>
      <c r="D29" s="134" t="e">
        <f>VLOOKUP($R29,УЧАСТНИКИ!$A$2:$K$716,4,FALSE)</f>
        <v>#N/A</v>
      </c>
      <c r="E29" s="134" t="e">
        <f>VLOOKUP($R29,УЧАСТНИКИ!$A$2:$K$716,8,FALSE)</f>
        <v>#N/A</v>
      </c>
      <c r="F29" s="216" t="e">
        <f>VLOOKUP($R29,УЧАСТНИКИ!$A$2:$K$716,5,FALSE)</f>
        <v>#N/A</v>
      </c>
      <c r="G29" s="134" t="e">
        <f>VLOOKUP($R29,УЧАСТНИКИ!#REF!,7,FALSE)</f>
        <v>#REF!</v>
      </c>
      <c r="H29" s="134" t="e">
        <f>VLOOKUP($R29,УЧАСТНИКИ!$A$2:$K$716,11,FALSE)</f>
        <v>#N/A</v>
      </c>
      <c r="I29" s="415"/>
      <c r="J29" s="415"/>
      <c r="K29" s="415"/>
      <c r="L29" s="415"/>
      <c r="M29" s="415"/>
      <c r="N29" s="415"/>
      <c r="O29" s="415"/>
      <c r="P29" s="416"/>
      <c r="Q29" s="135" t="e">
        <f>VLOOKUP($R29,УЧАСТНИКИ!$A$2:$K$231,9,FALSE)</f>
        <v>#N/A</v>
      </c>
      <c r="R29" s="215"/>
    </row>
    <row r="30" spans="1:18" ht="24.95" hidden="1" customHeight="1" x14ac:dyDescent="0.25">
      <c r="A30" s="132">
        <v>21</v>
      </c>
      <c r="B30" s="133" t="e">
        <f>VLOOKUP($R30,УЧАСТНИКИ!$A$2:$K$716,3,FALSE)</f>
        <v>#N/A</v>
      </c>
      <c r="C30" s="187">
        <f t="shared" ref="C30:C32" si="2">R30</f>
        <v>0</v>
      </c>
      <c r="D30" s="134" t="e">
        <f>VLOOKUP($R30,УЧАСТНИКИ!$A$2:$K$716,4,FALSE)</f>
        <v>#N/A</v>
      </c>
      <c r="E30" s="134" t="e">
        <f>VLOOKUP($R30,УЧАСТНИКИ!$A$2:$K$716,8,FALSE)</f>
        <v>#N/A</v>
      </c>
      <c r="F30" s="216" t="e">
        <f>VLOOKUP($R30,УЧАСТНИКИ!$A$2:$K$716,5,FALSE)</f>
        <v>#N/A</v>
      </c>
      <c r="G30" s="134" t="e">
        <f>VLOOKUP($R30,УЧАСТНИКИ!#REF!,7,FALSE)</f>
        <v>#REF!</v>
      </c>
      <c r="H30" s="134" t="e">
        <f>VLOOKUP($R30,УЧАСТНИКИ!$A$2:$K$716,11,FALSE)</f>
        <v>#N/A</v>
      </c>
      <c r="I30" s="415"/>
      <c r="J30" s="415"/>
      <c r="K30" s="415"/>
      <c r="L30" s="415"/>
      <c r="M30" s="415"/>
      <c r="N30" s="415"/>
      <c r="O30" s="415"/>
      <c r="P30" s="416"/>
      <c r="Q30" s="135" t="e">
        <f>VLOOKUP($R30,УЧАСТНИКИ!$A$2:$K$231,9,FALSE)</f>
        <v>#N/A</v>
      </c>
      <c r="R30" s="215"/>
    </row>
    <row r="31" spans="1:18" ht="24.95" hidden="1" customHeight="1" x14ac:dyDescent="0.25">
      <c r="A31" s="132">
        <v>22</v>
      </c>
      <c r="B31" s="133" t="e">
        <f>VLOOKUP($R31,УЧАСТНИКИ!$A$2:$K$716,3,FALSE)</f>
        <v>#N/A</v>
      </c>
      <c r="C31" s="187">
        <f t="shared" si="2"/>
        <v>0</v>
      </c>
      <c r="D31" s="134" t="e">
        <f>VLOOKUP($R31,УЧАСТНИКИ!$A$2:$K$716,4,FALSE)</f>
        <v>#N/A</v>
      </c>
      <c r="E31" s="134" t="e">
        <f>VLOOKUP($R31,УЧАСТНИКИ!$A$2:$K$716,8,FALSE)</f>
        <v>#N/A</v>
      </c>
      <c r="F31" s="216" t="e">
        <f>VLOOKUP($R31,УЧАСТНИКИ!$A$2:$K$716,5,FALSE)</f>
        <v>#N/A</v>
      </c>
      <c r="G31" s="134" t="e">
        <f>VLOOKUP($R31,УЧАСТНИКИ!#REF!,7,FALSE)</f>
        <v>#REF!</v>
      </c>
      <c r="H31" s="134" t="e">
        <f>VLOOKUP($R31,УЧАСТНИКИ!$A$2:$K$716,11,FALSE)</f>
        <v>#N/A</v>
      </c>
      <c r="I31" s="415"/>
      <c r="J31" s="415"/>
      <c r="K31" s="415"/>
      <c r="L31" s="415"/>
      <c r="M31" s="415"/>
      <c r="N31" s="415"/>
      <c r="O31" s="415"/>
      <c r="P31" s="416"/>
      <c r="Q31" s="135" t="e">
        <f>VLOOKUP($R31,УЧАСТНИКИ!$A$2:$K$231,9,FALSE)</f>
        <v>#N/A</v>
      </c>
      <c r="R31" s="215"/>
    </row>
    <row r="32" spans="1:18" ht="24.95" hidden="1" customHeight="1" x14ac:dyDescent="0.25">
      <c r="A32" s="132">
        <v>23</v>
      </c>
      <c r="B32" s="133" t="e">
        <f>VLOOKUP($R32,УЧАСТНИКИ!$A$2:$K$716,3,FALSE)</f>
        <v>#N/A</v>
      </c>
      <c r="C32" s="187">
        <f t="shared" si="2"/>
        <v>0</v>
      </c>
      <c r="D32" s="134" t="e">
        <f>VLOOKUP($R32,УЧАСТНИКИ!$A$2:$K$716,4,FALSE)</f>
        <v>#N/A</v>
      </c>
      <c r="E32" s="134" t="e">
        <f>VLOOKUP($R32,УЧАСТНИКИ!$A$2:$K$716,8,FALSE)</f>
        <v>#N/A</v>
      </c>
      <c r="F32" s="216" t="e">
        <f>VLOOKUP($R32,УЧАСТНИКИ!$A$2:$K$716,5,FALSE)</f>
        <v>#N/A</v>
      </c>
      <c r="G32" s="134" t="e">
        <f>VLOOKUP($R32,УЧАСТНИКИ!#REF!,7,FALSE)</f>
        <v>#REF!</v>
      </c>
      <c r="H32" s="134" t="e">
        <f>VLOOKUP($R32,УЧАСТНИКИ!$A$2:$K$716,11,FALSE)</f>
        <v>#N/A</v>
      </c>
      <c r="I32" s="415"/>
      <c r="J32" s="415"/>
      <c r="K32" s="415"/>
      <c r="L32" s="415"/>
      <c r="M32" s="415"/>
      <c r="N32" s="415"/>
      <c r="O32" s="415"/>
      <c r="P32" s="416"/>
      <c r="Q32" s="135" t="e">
        <f>VLOOKUP($R32,УЧАСТНИКИ!$A$2:$K$231,9,FALSE)</f>
        <v>#N/A</v>
      </c>
      <c r="R32" s="215"/>
    </row>
    <row r="33" spans="1:18" ht="24.95" hidden="1" customHeight="1" x14ac:dyDescent="0.25">
      <c r="A33" s="132">
        <v>7</v>
      </c>
      <c r="B33" s="133" t="e">
        <f>VLOOKUP($R33,УЧАСТНИКИ!$A$2:$K$716,3,FALSE)</f>
        <v>#N/A</v>
      </c>
      <c r="C33" s="187">
        <f t="shared" si="0"/>
        <v>0</v>
      </c>
      <c r="D33" s="134" t="e">
        <f>VLOOKUP($R33,УЧАСТНИКИ!$A$2:$K$716,4,FALSE)</f>
        <v>#N/A</v>
      </c>
      <c r="E33" s="134" t="e">
        <f>VLOOKUP($R33,УЧАСТНИКИ!$A$2:$K$716,8,FALSE)</f>
        <v>#N/A</v>
      </c>
      <c r="F33" s="216" t="e">
        <f>VLOOKUP($R33,УЧАСТНИКИ!$A$2:$K$716,5,FALSE)</f>
        <v>#N/A</v>
      </c>
      <c r="G33" s="134" t="e">
        <f>VLOOKUP($R33,УЧАСТНИКИ!#REF!,7,FALSE)</f>
        <v>#REF!</v>
      </c>
      <c r="H33" s="134" t="e">
        <f>VLOOKUP($R33,УЧАСТНИКИ!$A$2:$K$716,11,FALSE)</f>
        <v>#N/A</v>
      </c>
      <c r="I33" s="208"/>
      <c r="J33" s="208"/>
      <c r="K33" s="208"/>
      <c r="L33" s="208"/>
      <c r="M33" s="208"/>
      <c r="N33" s="208"/>
      <c r="O33" s="208"/>
      <c r="P33" s="209"/>
      <c r="Q33" s="135" t="e">
        <f>VLOOKUP($R33,УЧАСТНИКИ!$A$2:$K$231,9,FALSE)</f>
        <v>#N/A</v>
      </c>
      <c r="R33" s="189"/>
    </row>
    <row r="34" spans="1:18" ht="24.95" hidden="1" customHeight="1" x14ac:dyDescent="0.25">
      <c r="A34" s="132">
        <v>8</v>
      </c>
      <c r="B34" s="133" t="e">
        <f>VLOOKUP($R34,УЧАСТНИКИ!$A$2:$K$716,3,FALSE)</f>
        <v>#N/A</v>
      </c>
      <c r="C34" s="187">
        <f t="shared" si="0"/>
        <v>0</v>
      </c>
      <c r="D34" s="134" t="e">
        <f>VLOOKUP($R34,УЧАСТНИКИ!$A$2:$K$716,4,FALSE)</f>
        <v>#N/A</v>
      </c>
      <c r="E34" s="134" t="e">
        <f>VLOOKUP($R34,УЧАСТНИКИ!$A$2:$K$716,8,FALSE)</f>
        <v>#N/A</v>
      </c>
      <c r="F34" s="216" t="e">
        <f>VLOOKUP($R34,УЧАСТНИКИ!$A$2:$K$716,5,FALSE)</f>
        <v>#N/A</v>
      </c>
      <c r="G34" s="134" t="e">
        <f>VLOOKUP($R34,УЧАСТНИКИ!#REF!,7,FALSE)</f>
        <v>#REF!</v>
      </c>
      <c r="H34" s="134" t="e">
        <f>VLOOKUP($R34,УЧАСТНИКИ!$A$2:$K$716,11,FALSE)</f>
        <v>#N/A</v>
      </c>
      <c r="I34" s="208"/>
      <c r="J34" s="208"/>
      <c r="K34" s="208"/>
      <c r="L34" s="208"/>
      <c r="M34" s="208"/>
      <c r="N34" s="208"/>
      <c r="O34" s="208"/>
      <c r="P34" s="209"/>
      <c r="Q34" s="135" t="e">
        <f>VLOOKUP($R34,УЧАСТНИКИ!$A$2:$K$231,9,FALSE)</f>
        <v>#N/A</v>
      </c>
      <c r="R34" s="189"/>
    </row>
    <row r="35" spans="1:18" ht="24.95" hidden="1" customHeight="1" x14ac:dyDescent="0.25">
      <c r="A35" s="132">
        <v>9</v>
      </c>
      <c r="B35" s="133" t="e">
        <f>VLOOKUP($R35,УЧАСТНИКИ!$A$2:$K$716,3,FALSE)</f>
        <v>#N/A</v>
      </c>
      <c r="C35" s="187">
        <f t="shared" si="0"/>
        <v>0</v>
      </c>
      <c r="D35" s="134" t="e">
        <f>VLOOKUP($R35,УЧАСТНИКИ!$A$2:$K$716,4,FALSE)</f>
        <v>#N/A</v>
      </c>
      <c r="E35" s="134" t="e">
        <f>VLOOKUP($R35,УЧАСТНИКИ!$A$2:$K$716,8,FALSE)</f>
        <v>#N/A</v>
      </c>
      <c r="F35" s="216" t="e">
        <f>VLOOKUP($R35,УЧАСТНИКИ!$A$2:$K$716,5,FALSE)</f>
        <v>#N/A</v>
      </c>
      <c r="G35" s="134" t="e">
        <f>VLOOKUP($R35,УЧАСТНИКИ!#REF!,7,FALSE)</f>
        <v>#REF!</v>
      </c>
      <c r="H35" s="134" t="e">
        <f>VLOOKUP($R35,УЧАСТНИКИ!$A$2:$K$716,11,FALSE)</f>
        <v>#N/A</v>
      </c>
      <c r="I35" s="208"/>
      <c r="J35" s="208"/>
      <c r="K35" s="208"/>
      <c r="L35" s="208"/>
      <c r="M35" s="208"/>
      <c r="N35" s="208"/>
      <c r="O35" s="208"/>
      <c r="P35" s="209"/>
      <c r="Q35" s="135"/>
      <c r="R35" s="189"/>
    </row>
    <row r="36" spans="1:18" ht="24.95" hidden="1" customHeight="1" x14ac:dyDescent="0.25">
      <c r="A36" s="132">
        <v>10</v>
      </c>
      <c r="B36" s="133" t="e">
        <f>VLOOKUP($R36,УЧАСТНИКИ!$A$2:$K$716,3,FALSE)</f>
        <v>#N/A</v>
      </c>
      <c r="C36" s="187">
        <f t="shared" si="0"/>
        <v>0</v>
      </c>
      <c r="D36" s="134" t="e">
        <f>VLOOKUP($R36,УЧАСТНИКИ!$A$2:$K$716,4,FALSE)</f>
        <v>#N/A</v>
      </c>
      <c r="E36" s="134" t="e">
        <f>VLOOKUP($R36,УЧАСТНИКИ!$A$2:$K$716,8,FALSE)</f>
        <v>#N/A</v>
      </c>
      <c r="F36" s="216" t="e">
        <f>VLOOKUP($R36,УЧАСТНИКИ!$A$2:$K$716,5,FALSE)</f>
        <v>#N/A</v>
      </c>
      <c r="G36" s="134" t="e">
        <f>VLOOKUP($R36,УЧАСТНИКИ!#REF!,7,FALSE)</f>
        <v>#REF!</v>
      </c>
      <c r="H36" s="134" t="e">
        <f>VLOOKUP($R36,УЧАСТНИКИ!$A$2:$K$716,11,FALSE)</f>
        <v>#N/A</v>
      </c>
      <c r="I36" s="208"/>
      <c r="J36" s="208"/>
      <c r="K36" s="208"/>
      <c r="L36" s="208"/>
      <c r="M36" s="208"/>
      <c r="N36" s="208"/>
      <c r="O36" s="208"/>
      <c r="P36" s="209"/>
      <c r="Q36" s="135"/>
      <c r="R36" s="189"/>
    </row>
    <row r="37" spans="1:18" ht="24.95" hidden="1" customHeight="1" x14ac:dyDescent="0.25">
      <c r="A37" s="132">
        <v>11</v>
      </c>
      <c r="B37" s="133" t="e">
        <f>VLOOKUP($R37,УЧАСТНИКИ!$A$2:$K$716,3,FALSE)</f>
        <v>#N/A</v>
      </c>
      <c r="C37" s="187">
        <f t="shared" si="0"/>
        <v>0</v>
      </c>
      <c r="D37" s="134" t="e">
        <f>VLOOKUP($R37,УЧАСТНИКИ!$A$2:$K$716,4,FALSE)</f>
        <v>#N/A</v>
      </c>
      <c r="E37" s="134" t="e">
        <f>VLOOKUP($R37,УЧАСТНИКИ!$A$2:$K$716,8,FALSE)</f>
        <v>#N/A</v>
      </c>
      <c r="F37" s="216" t="e">
        <f>VLOOKUP($R37,УЧАСТНИКИ!$A$2:$K$716,5,FALSE)</f>
        <v>#N/A</v>
      </c>
      <c r="G37" s="134" t="e">
        <f>VLOOKUP($R37,УЧАСТНИКИ!#REF!,7,FALSE)</f>
        <v>#REF!</v>
      </c>
      <c r="H37" s="134" t="e">
        <f>VLOOKUP($R37,УЧАСТНИКИ!$A$2:$K$716,11,FALSE)</f>
        <v>#N/A</v>
      </c>
      <c r="I37" s="208"/>
      <c r="J37" s="208"/>
      <c r="K37" s="208"/>
      <c r="L37" s="208"/>
      <c r="M37" s="208"/>
      <c r="N37" s="208"/>
      <c r="O37" s="208"/>
      <c r="P37" s="209"/>
      <c r="Q37" s="135"/>
      <c r="R37" s="189"/>
    </row>
    <row r="38" spans="1:18" ht="24.95" hidden="1" customHeight="1" x14ac:dyDescent="0.25">
      <c r="A38" s="132">
        <v>12</v>
      </c>
      <c r="B38" s="133" t="e">
        <f>VLOOKUP($R38,УЧАСТНИКИ!$A$2:$K$716,3,FALSE)</f>
        <v>#N/A</v>
      </c>
      <c r="C38" s="187">
        <f t="shared" si="0"/>
        <v>0</v>
      </c>
      <c r="D38" s="134" t="e">
        <f>VLOOKUP($R38,УЧАСТНИКИ!$A$2:$K$716,4,FALSE)</f>
        <v>#N/A</v>
      </c>
      <c r="E38" s="134" t="e">
        <f>VLOOKUP($R38,УЧАСТНИКИ!$A$2:$K$716,8,FALSE)</f>
        <v>#N/A</v>
      </c>
      <c r="F38" s="216" t="e">
        <f>VLOOKUP($R38,УЧАСТНИКИ!$A$2:$K$716,5,FALSE)</f>
        <v>#N/A</v>
      </c>
      <c r="G38" s="134" t="e">
        <f>VLOOKUP($R38,УЧАСТНИКИ!#REF!,7,FALSE)</f>
        <v>#REF!</v>
      </c>
      <c r="H38" s="134" t="e">
        <f>VLOOKUP($R38,УЧАСТНИКИ!$A$2:$K$716,11,FALSE)</f>
        <v>#N/A</v>
      </c>
      <c r="I38" s="208"/>
      <c r="J38" s="208"/>
      <c r="K38" s="208"/>
      <c r="L38" s="208"/>
      <c r="M38" s="208"/>
      <c r="N38" s="208"/>
      <c r="O38" s="208"/>
      <c r="P38" s="209"/>
      <c r="Q38" s="135"/>
      <c r="R38" s="189"/>
    </row>
    <row r="39" spans="1:18" ht="24.95" hidden="1" customHeight="1" x14ac:dyDescent="0.25">
      <c r="A39" s="132">
        <v>13</v>
      </c>
      <c r="B39" s="133" t="e">
        <f>VLOOKUP($R39,УЧАСТНИКИ!$A$2:$K$716,3,FALSE)</f>
        <v>#N/A</v>
      </c>
      <c r="C39" s="187">
        <f t="shared" si="0"/>
        <v>0</v>
      </c>
      <c r="D39" s="134" t="e">
        <f>VLOOKUP($R39,УЧАСТНИКИ!$A$2:$K$716,4,FALSE)</f>
        <v>#N/A</v>
      </c>
      <c r="E39" s="134" t="e">
        <f>VLOOKUP($R39,УЧАСТНИКИ!$A$2:$K$716,8,FALSE)</f>
        <v>#N/A</v>
      </c>
      <c r="F39" s="216" t="e">
        <f>VLOOKUP($R39,УЧАСТНИКИ!$A$2:$K$716,5,FALSE)</f>
        <v>#N/A</v>
      </c>
      <c r="G39" s="134" t="e">
        <f>VLOOKUP($R39,УЧАСТНИКИ!#REF!,7,FALSE)</f>
        <v>#REF!</v>
      </c>
      <c r="H39" s="134" t="e">
        <f>VLOOKUP($R39,УЧАСТНИКИ!$A$2:$K$716,11,FALSE)</f>
        <v>#N/A</v>
      </c>
      <c r="I39" s="208"/>
      <c r="J39" s="208"/>
      <c r="K39" s="208"/>
      <c r="L39" s="208"/>
      <c r="M39" s="208"/>
      <c r="N39" s="208"/>
      <c r="O39" s="208"/>
      <c r="P39" s="209"/>
      <c r="Q39" s="135"/>
      <c r="R39" s="189"/>
    </row>
    <row r="40" spans="1:18" ht="15.75" x14ac:dyDescent="0.25">
      <c r="B40" s="222" t="s">
        <v>33</v>
      </c>
    </row>
    <row r="42" spans="1:18" ht="15.75" x14ac:dyDescent="0.25">
      <c r="B42" s="222" t="s">
        <v>34</v>
      </c>
      <c r="D42" s="54"/>
      <c r="E42" s="54"/>
      <c r="F42" s="54"/>
      <c r="G42" s="54"/>
      <c r="H42" s="54"/>
      <c r="R42" s="200"/>
    </row>
    <row r="43" spans="1:18" x14ac:dyDescent="0.2">
      <c r="R43" s="200"/>
    </row>
    <row r="44" spans="1:18" ht="18" customHeight="1" x14ac:dyDescent="0.25">
      <c r="A44" s="132"/>
      <c r="B44" s="348"/>
      <c r="C44" s="348"/>
      <c r="D44" s="134"/>
      <c r="E44" s="134"/>
      <c r="F44" s="134"/>
      <c r="G44" s="134"/>
      <c r="H44" s="135"/>
      <c r="I44" s="179"/>
      <c r="J44" s="136"/>
      <c r="K44" s="137"/>
      <c r="L44" s="151"/>
      <c r="M44" s="137"/>
      <c r="N44" s="137"/>
      <c r="O44" s="137"/>
      <c r="P44" s="137"/>
      <c r="Q44" s="137"/>
      <c r="R44" s="189"/>
    </row>
    <row r="45" spans="1:18" ht="18" customHeight="1" x14ac:dyDescent="0.2">
      <c r="A45" s="132"/>
      <c r="D45" s="134"/>
      <c r="E45" s="134"/>
      <c r="F45" s="134"/>
      <c r="G45" s="134"/>
      <c r="H45" s="135"/>
      <c r="I45" s="179"/>
      <c r="J45" s="136"/>
      <c r="K45" s="137"/>
      <c r="L45" s="151"/>
      <c r="M45" s="137"/>
      <c r="N45" s="137"/>
      <c r="O45" s="137"/>
      <c r="P45" s="137"/>
      <c r="Q45" s="137"/>
      <c r="R45" s="189"/>
    </row>
    <row r="46" spans="1:18" ht="18" customHeight="1" x14ac:dyDescent="0.2">
      <c r="A46" s="132"/>
      <c r="B46" s="133"/>
      <c r="C46" s="133"/>
      <c r="D46" s="134"/>
      <c r="E46" s="134"/>
      <c r="F46" s="134"/>
      <c r="G46" s="134"/>
      <c r="H46" s="135"/>
      <c r="I46" s="179"/>
      <c r="J46" s="136"/>
      <c r="K46" s="137"/>
      <c r="L46" s="151"/>
      <c r="M46" s="137"/>
      <c r="N46" s="137"/>
      <c r="O46" s="137"/>
      <c r="P46" s="137"/>
      <c r="Q46" s="137"/>
      <c r="R46" s="189"/>
    </row>
    <row r="47" spans="1:18" ht="18" customHeight="1" x14ac:dyDescent="0.2">
      <c r="A47" s="132"/>
      <c r="B47" s="133"/>
      <c r="C47" s="133"/>
      <c r="D47" s="134"/>
      <c r="E47" s="134"/>
      <c r="F47" s="134"/>
      <c r="G47" s="134"/>
      <c r="H47" s="135"/>
      <c r="I47" s="179"/>
      <c r="J47" s="136"/>
      <c r="K47" s="137"/>
      <c r="L47" s="151"/>
      <c r="M47" s="137"/>
      <c r="N47" s="137"/>
      <c r="O47" s="137"/>
      <c r="P47" s="137"/>
      <c r="Q47" s="137"/>
      <c r="R47" s="158"/>
    </row>
    <row r="48" spans="1:18" ht="18" customHeight="1" x14ac:dyDescent="0.2">
      <c r="A48" s="132"/>
      <c r="B48" s="133"/>
      <c r="C48" s="133"/>
      <c r="D48" s="134"/>
      <c r="E48" s="134"/>
      <c r="F48" s="134"/>
      <c r="G48" s="134"/>
      <c r="H48" s="135"/>
      <c r="I48" s="179"/>
      <c r="J48" s="136"/>
      <c r="K48" s="137"/>
      <c r="L48" s="151"/>
      <c r="M48" s="137"/>
      <c r="N48" s="137"/>
      <c r="O48" s="137"/>
      <c r="P48" s="137"/>
      <c r="Q48" s="137"/>
      <c r="R48" s="158"/>
    </row>
    <row r="49" spans="1:18" ht="18" hidden="1" customHeight="1" x14ac:dyDescent="0.2">
      <c r="A49" s="132" t="s">
        <v>50</v>
      </c>
      <c r="B49" s="133" t="e">
        <f>VLOOKUP($R49,УЧАСТНИКИ!#REF!,3,FALSE)</f>
        <v>#REF!</v>
      </c>
      <c r="C49" s="133"/>
      <c r="D49" s="134" t="e">
        <f>VLOOKUP($R49,УЧАСТНИКИ!#REF!,4,FALSE)</f>
        <v>#REF!</v>
      </c>
      <c r="E49" s="134" t="e">
        <f>VLOOKUP($R49,УЧАСТНИКИ!#REF!,8,FALSE)</f>
        <v>#REF!</v>
      </c>
      <c r="F49" s="134" t="e">
        <f>VLOOKUP($R49,УЧАСТНИКИ!#REF!,5,FALSE)</f>
        <v>#REF!</v>
      </c>
      <c r="G49" s="134" t="e">
        <f>VLOOKUP($R49,УЧАСТНИКИ!#REF!,7,FALSE)</f>
        <v>#REF!</v>
      </c>
      <c r="H49" s="135" t="e">
        <f>VLOOKUP($R49,УЧАСТНИКИ!#REF!,11,FALSE)</f>
        <v>#REF!</v>
      </c>
      <c r="I49" s="179"/>
      <c r="J49" s="136"/>
      <c r="K49" s="137" t="s">
        <v>69</v>
      </c>
      <c r="L49" s="151" t="e">
        <f>VLOOKUP(#REF!,УЧАСТНИКИ!#REF!,9,FALSE)</f>
        <v>#REF!</v>
      </c>
      <c r="M49" s="137"/>
      <c r="N49" s="137"/>
      <c r="O49" s="137"/>
      <c r="P49" s="137"/>
      <c r="Q49" s="137"/>
      <c r="R49" s="158"/>
    </row>
    <row r="50" spans="1:18" ht="18" hidden="1" customHeight="1" x14ac:dyDescent="0.2">
      <c r="A50" s="132" t="s">
        <v>49</v>
      </c>
      <c r="B50" s="133" t="e">
        <f>VLOOKUP($R50,УЧАСТНИКИ!#REF!,3,FALSE)</f>
        <v>#REF!</v>
      </c>
      <c r="C50" s="133"/>
      <c r="D50" s="134" t="e">
        <f>VLOOKUP($R50,УЧАСТНИКИ!#REF!,4,FALSE)</f>
        <v>#REF!</v>
      </c>
      <c r="E50" s="134" t="e">
        <f>VLOOKUP($R50,УЧАСТНИКИ!#REF!,8,FALSE)</f>
        <v>#REF!</v>
      </c>
      <c r="F50" s="134" t="e">
        <f>VLOOKUP($R50,УЧАСТНИКИ!#REF!,5,FALSE)</f>
        <v>#REF!</v>
      </c>
      <c r="G50" s="134" t="e">
        <f>VLOOKUP($R50,УЧАСТНИКИ!#REF!,7,FALSE)</f>
        <v>#REF!</v>
      </c>
      <c r="H50" s="135" t="e">
        <f>VLOOKUP($R50,УЧАСТНИКИ!#REF!,11,FALSE)</f>
        <v>#REF!</v>
      </c>
      <c r="I50" s="179"/>
      <c r="J50" s="136"/>
      <c r="K50" s="137" t="s">
        <v>69</v>
      </c>
      <c r="L50" s="151" t="e">
        <f>VLOOKUP(#REF!,УЧАСТНИКИ!#REF!,9,FALSE)</f>
        <v>#REF!</v>
      </c>
      <c r="M50" s="137"/>
      <c r="N50" s="137"/>
      <c r="O50" s="137"/>
      <c r="P50" s="137"/>
      <c r="Q50" s="137"/>
      <c r="R50" s="158"/>
    </row>
    <row r="51" spans="1:18" ht="18" hidden="1" customHeight="1" x14ac:dyDescent="0.2">
      <c r="A51" s="132" t="s">
        <v>48</v>
      </c>
      <c r="B51" s="133" t="e">
        <f>VLOOKUP($R51,УЧАСТНИКИ!#REF!,3,FALSE)</f>
        <v>#REF!</v>
      </c>
      <c r="C51" s="133"/>
      <c r="D51" s="134" t="e">
        <f>VLOOKUP($R51,УЧАСТНИКИ!#REF!,4,FALSE)</f>
        <v>#REF!</v>
      </c>
      <c r="E51" s="134" t="e">
        <f>VLOOKUP($R51,УЧАСТНИКИ!#REF!,8,FALSE)</f>
        <v>#REF!</v>
      </c>
      <c r="F51" s="134" t="e">
        <f>VLOOKUP($R51,УЧАСТНИКИ!#REF!,5,FALSE)</f>
        <v>#REF!</v>
      </c>
      <c r="G51" s="134" t="e">
        <f>VLOOKUP($R51,УЧАСТНИКИ!#REF!,7,FALSE)</f>
        <v>#REF!</v>
      </c>
      <c r="H51" s="135" t="e">
        <f>VLOOKUP($R51,УЧАСТНИКИ!#REF!,11,FALSE)</f>
        <v>#REF!</v>
      </c>
      <c r="I51" s="179"/>
      <c r="J51" s="136"/>
      <c r="K51" s="137" t="s">
        <v>69</v>
      </c>
      <c r="L51" s="151" t="e">
        <f>VLOOKUP(#REF!,УЧАСТНИКИ!#REF!,9,FALSE)</f>
        <v>#REF!</v>
      </c>
      <c r="M51" s="137"/>
      <c r="N51" s="137"/>
      <c r="O51" s="137"/>
      <c r="P51" s="137"/>
      <c r="Q51" s="137"/>
      <c r="R51" s="158"/>
    </row>
    <row r="52" spans="1:18" ht="18" hidden="1" customHeight="1" x14ac:dyDescent="0.2">
      <c r="A52" s="132" t="s">
        <v>47</v>
      </c>
      <c r="B52" s="133" t="e">
        <f>VLOOKUP($R52,УЧАСТНИКИ!#REF!,3,FALSE)</f>
        <v>#REF!</v>
      </c>
      <c r="C52" s="133"/>
      <c r="D52" s="134" t="e">
        <f>VLOOKUP($R52,УЧАСТНИКИ!#REF!,4,FALSE)</f>
        <v>#REF!</v>
      </c>
      <c r="E52" s="134" t="e">
        <f>VLOOKUP($R52,УЧАСТНИКИ!#REF!,8,FALSE)</f>
        <v>#REF!</v>
      </c>
      <c r="F52" s="134" t="e">
        <f>VLOOKUP($R52,УЧАСТНИКИ!#REF!,5,FALSE)</f>
        <v>#REF!</v>
      </c>
      <c r="G52" s="134" t="e">
        <f>VLOOKUP($R52,УЧАСТНИКИ!#REF!,7,FALSE)</f>
        <v>#REF!</v>
      </c>
      <c r="H52" s="135" t="e">
        <f>VLOOKUP($R52,УЧАСТНИКИ!#REF!,11,FALSE)</f>
        <v>#REF!</v>
      </c>
      <c r="I52" s="179"/>
      <c r="J52" s="136"/>
      <c r="K52" s="137" t="s">
        <v>69</v>
      </c>
      <c r="L52" s="151" t="e">
        <f>VLOOKUP(#REF!,УЧАСТНИКИ!#REF!,9,FALSE)</f>
        <v>#REF!</v>
      </c>
      <c r="M52" s="137"/>
      <c r="N52" s="137"/>
      <c r="O52" s="137"/>
      <c r="P52" s="137"/>
      <c r="Q52" s="137"/>
      <c r="R52" s="158"/>
    </row>
    <row r="53" spans="1:18" ht="18" hidden="1" customHeight="1" x14ac:dyDescent="0.2">
      <c r="A53" s="132" t="s">
        <v>110</v>
      </c>
      <c r="B53" s="133" t="e">
        <f>VLOOKUP($R53,УЧАСТНИКИ!#REF!,3,FALSE)</f>
        <v>#REF!</v>
      </c>
      <c r="C53" s="133"/>
      <c r="D53" s="134" t="e">
        <f>VLOOKUP($R53,УЧАСТНИКИ!#REF!,4,FALSE)</f>
        <v>#REF!</v>
      </c>
      <c r="E53" s="134" t="e">
        <f>VLOOKUP($R53,УЧАСТНИКИ!#REF!,8,FALSE)</f>
        <v>#REF!</v>
      </c>
      <c r="F53" s="134" t="e">
        <f>VLOOKUP($R53,УЧАСТНИКИ!#REF!,5,FALSE)</f>
        <v>#REF!</v>
      </c>
      <c r="G53" s="134" t="e">
        <f>VLOOKUP($R53,УЧАСТНИКИ!#REF!,7,FALSE)</f>
        <v>#REF!</v>
      </c>
      <c r="H53" s="135" t="e">
        <f>VLOOKUP($R53,УЧАСТНИКИ!#REF!,11,FALSE)</f>
        <v>#REF!</v>
      </c>
      <c r="I53" s="179"/>
      <c r="J53" s="136"/>
      <c r="K53" s="137" t="s">
        <v>69</v>
      </c>
      <c r="L53" s="151" t="e">
        <f>VLOOKUP(#REF!,УЧАСТНИКИ!#REF!,9,FALSE)</f>
        <v>#REF!</v>
      </c>
      <c r="M53" s="137"/>
      <c r="N53" s="137"/>
      <c r="O53" s="137"/>
      <c r="P53" s="137"/>
      <c r="Q53" s="137"/>
      <c r="R53" s="158"/>
    </row>
    <row r="54" spans="1:18" ht="18" hidden="1" customHeight="1" x14ac:dyDescent="0.2">
      <c r="A54" s="132" t="s">
        <v>111</v>
      </c>
      <c r="B54" s="133" t="e">
        <f>VLOOKUP($R54,УЧАСТНИКИ!#REF!,3,FALSE)</f>
        <v>#REF!</v>
      </c>
      <c r="C54" s="133"/>
      <c r="D54" s="134" t="e">
        <f>VLOOKUP($R54,УЧАСТНИКИ!#REF!,4,FALSE)</f>
        <v>#REF!</v>
      </c>
      <c r="E54" s="134" t="e">
        <f>VLOOKUP($R54,УЧАСТНИКИ!#REF!,8,FALSE)</f>
        <v>#REF!</v>
      </c>
      <c r="F54" s="134" t="e">
        <f>VLOOKUP($R54,УЧАСТНИКИ!#REF!,5,FALSE)</f>
        <v>#REF!</v>
      </c>
      <c r="G54" s="134" t="e">
        <f>VLOOKUP($R54,УЧАСТНИКИ!#REF!,7,FALSE)</f>
        <v>#REF!</v>
      </c>
      <c r="H54" s="135" t="e">
        <f>VLOOKUP($R54,УЧАСТНИКИ!#REF!,11,FALSE)</f>
        <v>#REF!</v>
      </c>
      <c r="I54" s="179"/>
      <c r="J54" s="136"/>
      <c r="K54" s="137" t="s">
        <v>69</v>
      </c>
      <c r="L54" s="151" t="e">
        <f>VLOOKUP(#REF!,УЧАСТНИКИ!#REF!,9,FALSE)</f>
        <v>#REF!</v>
      </c>
      <c r="M54" s="137"/>
      <c r="N54" s="137"/>
      <c r="O54" s="137"/>
      <c r="P54" s="137"/>
      <c r="Q54" s="137"/>
      <c r="R54" s="158"/>
    </row>
    <row r="55" spans="1:18" ht="18" hidden="1" customHeight="1" x14ac:dyDescent="0.2">
      <c r="A55" s="132" t="s">
        <v>118</v>
      </c>
      <c r="B55" s="133" t="e">
        <f>VLOOKUP($R55,УЧАСТНИКИ!#REF!,3,FALSE)</f>
        <v>#REF!</v>
      </c>
      <c r="C55" s="133"/>
      <c r="D55" s="134" t="e">
        <f>VLOOKUP($R55,УЧАСТНИКИ!#REF!,4,FALSE)</f>
        <v>#REF!</v>
      </c>
      <c r="E55" s="134" t="e">
        <f>VLOOKUP($R55,УЧАСТНИКИ!#REF!,8,FALSE)</f>
        <v>#REF!</v>
      </c>
      <c r="F55" s="134" t="e">
        <f>VLOOKUP($R55,УЧАСТНИКИ!#REF!,5,FALSE)</f>
        <v>#REF!</v>
      </c>
      <c r="G55" s="134" t="e">
        <f>VLOOKUP($R55,УЧАСТНИКИ!#REF!,7,FALSE)</f>
        <v>#REF!</v>
      </c>
      <c r="H55" s="135" t="e">
        <f>VLOOKUP($R55,УЧАСТНИКИ!#REF!,11,FALSE)</f>
        <v>#REF!</v>
      </c>
      <c r="I55" s="179"/>
      <c r="J55" s="136"/>
      <c r="K55" s="137" t="s">
        <v>69</v>
      </c>
      <c r="L55" s="151" t="e">
        <f>VLOOKUP(#REF!,УЧАСТНИКИ!#REF!,9,FALSE)</f>
        <v>#REF!</v>
      </c>
      <c r="M55" s="137"/>
      <c r="N55" s="137"/>
      <c r="O55" s="137"/>
      <c r="P55" s="137"/>
      <c r="Q55" s="137"/>
      <c r="R55" s="158"/>
    </row>
    <row r="56" spans="1:18" ht="18" hidden="1" customHeight="1" x14ac:dyDescent="0.2">
      <c r="A56" s="132" t="s">
        <v>119</v>
      </c>
      <c r="B56" s="133" t="e">
        <f>VLOOKUP($R56,УЧАСТНИКИ!#REF!,3,FALSE)</f>
        <v>#REF!</v>
      </c>
      <c r="C56" s="133"/>
      <c r="D56" s="134" t="e">
        <f>VLOOKUP($R56,УЧАСТНИКИ!#REF!,4,FALSE)</f>
        <v>#REF!</v>
      </c>
      <c r="E56" s="134" t="e">
        <f>VLOOKUP($R56,УЧАСТНИКИ!#REF!,8,FALSE)</f>
        <v>#REF!</v>
      </c>
      <c r="F56" s="134" t="e">
        <f>VLOOKUP($R56,УЧАСТНИКИ!#REF!,5,FALSE)</f>
        <v>#REF!</v>
      </c>
      <c r="G56" s="134" t="e">
        <f>VLOOKUP($R56,УЧАСТНИКИ!#REF!,7,FALSE)</f>
        <v>#REF!</v>
      </c>
      <c r="H56" s="135" t="e">
        <f>VLOOKUP($R56,УЧАСТНИКИ!#REF!,11,FALSE)</f>
        <v>#REF!</v>
      </c>
      <c r="I56" s="179"/>
      <c r="J56" s="136"/>
      <c r="K56" s="137" t="s">
        <v>69</v>
      </c>
      <c r="L56" s="151" t="e">
        <f>VLOOKUP(#REF!,УЧАСТНИКИ!#REF!,9,FALSE)</f>
        <v>#REF!</v>
      </c>
      <c r="M56" s="137"/>
      <c r="N56" s="137"/>
      <c r="O56" s="137"/>
      <c r="P56" s="137"/>
      <c r="Q56" s="137"/>
      <c r="R56" s="158"/>
    </row>
    <row r="57" spans="1:18" ht="18" hidden="1" customHeight="1" x14ac:dyDescent="0.2">
      <c r="A57" s="132" t="s">
        <v>120</v>
      </c>
      <c r="B57" s="133" t="e">
        <f>VLOOKUP($R57,УЧАСТНИКИ!#REF!,3,FALSE)</f>
        <v>#REF!</v>
      </c>
      <c r="C57" s="133"/>
      <c r="D57" s="134" t="e">
        <f>VLOOKUP($R57,УЧАСТНИКИ!#REF!,4,FALSE)</f>
        <v>#REF!</v>
      </c>
      <c r="E57" s="134" t="e">
        <f>VLOOKUP($R57,УЧАСТНИКИ!#REF!,8,FALSE)</f>
        <v>#REF!</v>
      </c>
      <c r="F57" s="134" t="e">
        <f>VLOOKUP($R57,УЧАСТНИКИ!#REF!,5,FALSE)</f>
        <v>#REF!</v>
      </c>
      <c r="G57" s="134" t="e">
        <f>VLOOKUP($R57,УЧАСТНИКИ!#REF!,7,FALSE)</f>
        <v>#REF!</v>
      </c>
      <c r="H57" s="135" t="e">
        <f>VLOOKUP($R57,УЧАСТНИКИ!#REF!,11,FALSE)</f>
        <v>#REF!</v>
      </c>
      <c r="I57" s="179"/>
      <c r="J57" s="136"/>
      <c r="K57" s="137" t="s">
        <v>69</v>
      </c>
      <c r="L57" s="151" t="e">
        <f>VLOOKUP(#REF!,УЧАСТНИКИ!#REF!,9,FALSE)</f>
        <v>#REF!</v>
      </c>
      <c r="M57" s="137"/>
      <c r="N57" s="137"/>
      <c r="O57" s="137"/>
      <c r="P57" s="137"/>
      <c r="Q57" s="137"/>
      <c r="R57" s="158"/>
    </row>
    <row r="58" spans="1:18" ht="18" hidden="1" customHeight="1" x14ac:dyDescent="0.2">
      <c r="A58" s="132" t="s">
        <v>121</v>
      </c>
      <c r="B58" s="133" t="e">
        <f>VLOOKUP($R58,УЧАСТНИКИ!#REF!,3,FALSE)</f>
        <v>#REF!</v>
      </c>
      <c r="C58" s="133"/>
      <c r="D58" s="134" t="e">
        <f>VLOOKUP($R58,УЧАСТНИКИ!#REF!,4,FALSE)</f>
        <v>#REF!</v>
      </c>
      <c r="E58" s="134" t="e">
        <f>VLOOKUP($R58,УЧАСТНИКИ!#REF!,8,FALSE)</f>
        <v>#REF!</v>
      </c>
      <c r="F58" s="134" t="e">
        <f>VLOOKUP($R58,УЧАСТНИКИ!#REF!,5,FALSE)</f>
        <v>#REF!</v>
      </c>
      <c r="G58" s="134" t="e">
        <f>VLOOKUP($R58,УЧАСТНИКИ!#REF!,7,FALSE)</f>
        <v>#REF!</v>
      </c>
      <c r="H58" s="135" t="e">
        <f>VLOOKUP($R58,УЧАСТНИКИ!#REF!,11,FALSE)</f>
        <v>#REF!</v>
      </c>
      <c r="I58" s="179"/>
      <c r="J58" s="136"/>
      <c r="K58" s="137" t="s">
        <v>69</v>
      </c>
      <c r="L58" s="151" t="e">
        <f>VLOOKUP(#REF!,УЧАСТНИКИ!#REF!,9,FALSE)</f>
        <v>#REF!</v>
      </c>
      <c r="M58" s="137"/>
      <c r="N58" s="137"/>
      <c r="O58" s="137"/>
      <c r="P58" s="137"/>
      <c r="Q58" s="137"/>
      <c r="R58" s="158"/>
    </row>
    <row r="59" spans="1:18" ht="18" hidden="1" customHeight="1" x14ac:dyDescent="0.2">
      <c r="A59" s="132" t="s">
        <v>112</v>
      </c>
      <c r="B59" s="133" t="e">
        <f>VLOOKUP($R59,УЧАСТНИКИ!#REF!,3,FALSE)</f>
        <v>#REF!</v>
      </c>
      <c r="C59" s="133"/>
      <c r="D59" s="134" t="e">
        <f>VLOOKUP($R59,УЧАСТНИКИ!#REF!,4,FALSE)</f>
        <v>#REF!</v>
      </c>
      <c r="E59" s="134" t="e">
        <f>VLOOKUP($R59,УЧАСТНИКИ!#REF!,8,FALSE)</f>
        <v>#REF!</v>
      </c>
      <c r="F59" s="134" t="e">
        <f>VLOOKUP($R59,УЧАСТНИКИ!#REF!,5,FALSE)</f>
        <v>#REF!</v>
      </c>
      <c r="G59" s="134" t="e">
        <f>VLOOKUP($R59,УЧАСТНИКИ!#REF!,7,FALSE)</f>
        <v>#REF!</v>
      </c>
      <c r="H59" s="135" t="e">
        <f>VLOOKUP($R59,УЧАСТНИКИ!#REF!,11,FALSE)</f>
        <v>#REF!</v>
      </c>
      <c r="I59" s="179"/>
      <c r="J59" s="136"/>
      <c r="K59" s="137" t="s">
        <v>69</v>
      </c>
      <c r="L59" s="151" t="e">
        <f>VLOOKUP(#REF!,УЧАСТНИКИ!#REF!,9,FALSE)</f>
        <v>#REF!</v>
      </c>
      <c r="M59" s="137"/>
      <c r="N59" s="137"/>
      <c r="O59" s="137"/>
      <c r="P59" s="137"/>
      <c r="Q59" s="137"/>
      <c r="R59" s="158"/>
    </row>
    <row r="60" spans="1:18" ht="18" hidden="1" customHeight="1" x14ac:dyDescent="0.2">
      <c r="A60" s="132" t="s">
        <v>113</v>
      </c>
      <c r="B60" s="133" t="e">
        <f>VLOOKUP($R60,УЧАСТНИКИ!#REF!,3,FALSE)</f>
        <v>#REF!</v>
      </c>
      <c r="C60" s="133"/>
      <c r="D60" s="134" t="e">
        <f>VLOOKUP($R60,УЧАСТНИКИ!#REF!,4,FALSE)</f>
        <v>#REF!</v>
      </c>
      <c r="E60" s="134" t="e">
        <f>VLOOKUP($R60,УЧАСТНИКИ!#REF!,8,FALSE)</f>
        <v>#REF!</v>
      </c>
      <c r="F60" s="134" t="e">
        <f>VLOOKUP($R60,УЧАСТНИКИ!#REF!,5,FALSE)</f>
        <v>#REF!</v>
      </c>
      <c r="G60" s="134" t="e">
        <f>VLOOKUP($R60,УЧАСТНИКИ!#REF!,7,FALSE)</f>
        <v>#REF!</v>
      </c>
      <c r="H60" s="135" t="e">
        <f>VLOOKUP($R60,УЧАСТНИКИ!#REF!,11,FALSE)</f>
        <v>#REF!</v>
      </c>
      <c r="I60" s="179"/>
      <c r="J60" s="136"/>
      <c r="K60" s="137" t="s">
        <v>69</v>
      </c>
      <c r="L60" s="151" t="e">
        <f>VLOOKUP(#REF!,УЧАСТНИКИ!#REF!,9,FALSE)</f>
        <v>#REF!</v>
      </c>
      <c r="M60" s="137"/>
      <c r="N60" s="137"/>
      <c r="O60" s="137"/>
      <c r="P60" s="137"/>
      <c r="Q60" s="137"/>
      <c r="R60" s="158"/>
    </row>
    <row r="61" spans="1:18" ht="18" hidden="1" customHeight="1" x14ac:dyDescent="0.2">
      <c r="A61" s="132" t="s">
        <v>114</v>
      </c>
      <c r="B61" s="133" t="e">
        <f>VLOOKUP($R61,УЧАСТНИКИ!#REF!,3,FALSE)</f>
        <v>#REF!</v>
      </c>
      <c r="C61" s="133"/>
      <c r="D61" s="134" t="e">
        <f>VLOOKUP($R61,УЧАСТНИКИ!#REF!,4,FALSE)</f>
        <v>#REF!</v>
      </c>
      <c r="E61" s="134" t="e">
        <f>VLOOKUP($R61,УЧАСТНИКИ!#REF!,8,FALSE)</f>
        <v>#REF!</v>
      </c>
      <c r="F61" s="134" t="e">
        <f>VLOOKUP($R61,УЧАСТНИКИ!#REF!,5,FALSE)</f>
        <v>#REF!</v>
      </c>
      <c r="G61" s="134" t="e">
        <f>VLOOKUP($R61,УЧАСТНИКИ!#REF!,7,FALSE)</f>
        <v>#REF!</v>
      </c>
      <c r="H61" s="135" t="e">
        <f>VLOOKUP($R61,УЧАСТНИКИ!#REF!,11,FALSE)</f>
        <v>#REF!</v>
      </c>
      <c r="I61" s="179"/>
      <c r="J61" s="136"/>
      <c r="K61" s="137" t="s">
        <v>69</v>
      </c>
      <c r="L61" s="151" t="e">
        <f>VLOOKUP(#REF!,УЧАСТНИКИ!#REF!,9,FALSE)</f>
        <v>#REF!</v>
      </c>
      <c r="M61" s="137"/>
      <c r="N61" s="137"/>
      <c r="O61" s="137"/>
      <c r="P61" s="137"/>
      <c r="Q61" s="137"/>
      <c r="R61" s="158"/>
    </row>
    <row r="62" spans="1:18" ht="18" hidden="1" customHeight="1" x14ac:dyDescent="0.2">
      <c r="A62" s="132" t="s">
        <v>115</v>
      </c>
      <c r="B62" s="133" t="e">
        <f>VLOOKUP($R62,УЧАСТНИКИ!#REF!,3,FALSE)</f>
        <v>#REF!</v>
      </c>
      <c r="C62" s="133"/>
      <c r="D62" s="134" t="e">
        <f>VLOOKUP($R62,УЧАСТНИКИ!#REF!,4,FALSE)</f>
        <v>#REF!</v>
      </c>
      <c r="E62" s="134" t="e">
        <f>VLOOKUP($R62,УЧАСТНИКИ!#REF!,8,FALSE)</f>
        <v>#REF!</v>
      </c>
      <c r="F62" s="134" t="e">
        <f>VLOOKUP($R62,УЧАСТНИКИ!#REF!,5,FALSE)</f>
        <v>#REF!</v>
      </c>
      <c r="G62" s="134" t="e">
        <f>VLOOKUP($R62,УЧАСТНИКИ!#REF!,7,FALSE)</f>
        <v>#REF!</v>
      </c>
      <c r="H62" s="135" t="e">
        <f>VLOOKUP($R62,УЧАСТНИКИ!#REF!,11,FALSE)</f>
        <v>#REF!</v>
      </c>
      <c r="I62" s="179"/>
      <c r="J62" s="136"/>
      <c r="K62" s="137" t="s">
        <v>69</v>
      </c>
      <c r="L62" s="151" t="e">
        <f>VLOOKUP(#REF!,УЧАСТНИКИ!#REF!,9,FALSE)</f>
        <v>#REF!</v>
      </c>
      <c r="M62" s="137"/>
      <c r="N62" s="137"/>
      <c r="O62" s="137"/>
      <c r="P62" s="137"/>
      <c r="Q62" s="137"/>
      <c r="R62" s="158"/>
    </row>
    <row r="63" spans="1:18" ht="18" hidden="1" customHeight="1" x14ac:dyDescent="0.2">
      <c r="A63" s="132" t="s">
        <v>116</v>
      </c>
      <c r="B63" s="133" t="e">
        <f>VLOOKUP($R63,УЧАСТНИКИ!#REF!,3,FALSE)</f>
        <v>#REF!</v>
      </c>
      <c r="C63" s="133"/>
      <c r="D63" s="134" t="e">
        <f>VLOOKUP($R63,УЧАСТНИКИ!#REF!,4,FALSE)</f>
        <v>#REF!</v>
      </c>
      <c r="E63" s="134" t="e">
        <f>VLOOKUP($R63,УЧАСТНИКИ!#REF!,8,FALSE)</f>
        <v>#REF!</v>
      </c>
      <c r="F63" s="134" t="e">
        <f>VLOOKUP($R63,УЧАСТНИКИ!#REF!,5,FALSE)</f>
        <v>#REF!</v>
      </c>
      <c r="G63" s="134" t="e">
        <f>VLOOKUP($R63,УЧАСТНИКИ!#REF!,7,FALSE)</f>
        <v>#REF!</v>
      </c>
      <c r="H63" s="135" t="e">
        <f>VLOOKUP($R63,УЧАСТНИКИ!#REF!,11,FALSE)</f>
        <v>#REF!</v>
      </c>
      <c r="I63" s="179"/>
      <c r="J63" s="136"/>
      <c r="K63" s="137" t="s">
        <v>69</v>
      </c>
      <c r="L63" s="151" t="e">
        <f>VLOOKUP(#REF!,УЧАСТНИКИ!#REF!,9,FALSE)</f>
        <v>#REF!</v>
      </c>
      <c r="M63" s="137"/>
      <c r="N63" s="137"/>
      <c r="O63" s="137"/>
      <c r="P63" s="137"/>
      <c r="Q63" s="137"/>
      <c r="R63" s="158"/>
    </row>
    <row r="64" spans="1:18" ht="18" hidden="1" customHeight="1" x14ac:dyDescent="0.2">
      <c r="A64" s="132" t="s">
        <v>117</v>
      </c>
      <c r="B64" s="133" t="e">
        <f>VLOOKUP($R64,УЧАСТНИКИ!#REF!,3,FALSE)</f>
        <v>#REF!</v>
      </c>
      <c r="C64" s="133"/>
      <c r="D64" s="134" t="e">
        <f>VLOOKUP($R64,УЧАСТНИКИ!#REF!,4,FALSE)</f>
        <v>#REF!</v>
      </c>
      <c r="E64" s="134" t="e">
        <f>VLOOKUP($R64,УЧАСТНИКИ!#REF!,8,FALSE)</f>
        <v>#REF!</v>
      </c>
      <c r="F64" s="134" t="e">
        <f>VLOOKUP($R64,УЧАСТНИКИ!#REF!,5,FALSE)</f>
        <v>#REF!</v>
      </c>
      <c r="G64" s="134" t="e">
        <f>VLOOKUP($R64,УЧАСТНИКИ!#REF!,7,FALSE)</f>
        <v>#REF!</v>
      </c>
      <c r="H64" s="135" t="e">
        <f>VLOOKUP($R64,УЧАСТНИКИ!#REF!,11,FALSE)</f>
        <v>#REF!</v>
      </c>
      <c r="I64" s="179"/>
      <c r="J64" s="136"/>
      <c r="K64" s="137" t="s">
        <v>69</v>
      </c>
      <c r="L64" s="151" t="e">
        <f>VLOOKUP(#REF!,УЧАСТНИКИ!#REF!,9,FALSE)</f>
        <v>#REF!</v>
      </c>
      <c r="M64" s="137"/>
      <c r="N64" s="137"/>
      <c r="O64" s="137"/>
      <c r="P64" s="137"/>
      <c r="Q64" s="137"/>
      <c r="R64" s="158"/>
    </row>
    <row r="65" spans="1:18" ht="18" hidden="1" customHeight="1" x14ac:dyDescent="0.2">
      <c r="A65" s="132" t="s">
        <v>122</v>
      </c>
      <c r="B65" s="133" t="e">
        <f>VLOOKUP($R65,УЧАСТНИКИ!#REF!,3,FALSE)</f>
        <v>#REF!</v>
      </c>
      <c r="C65" s="133"/>
      <c r="D65" s="134" t="e">
        <f>VLOOKUP($R65,УЧАСТНИКИ!#REF!,4,FALSE)</f>
        <v>#REF!</v>
      </c>
      <c r="E65" s="134" t="e">
        <f>VLOOKUP($R65,УЧАСТНИКИ!#REF!,8,FALSE)</f>
        <v>#REF!</v>
      </c>
      <c r="F65" s="134" t="e">
        <f>VLOOKUP($R65,УЧАСТНИКИ!#REF!,5,FALSE)</f>
        <v>#REF!</v>
      </c>
      <c r="G65" s="134" t="e">
        <f>VLOOKUP($R65,УЧАСТНИКИ!#REF!,7,FALSE)</f>
        <v>#REF!</v>
      </c>
      <c r="H65" s="135" t="e">
        <f>VLOOKUP($R65,УЧАСТНИКИ!#REF!,11,FALSE)</f>
        <v>#REF!</v>
      </c>
      <c r="I65" s="179"/>
      <c r="J65" s="136"/>
      <c r="K65" s="137" t="s">
        <v>69</v>
      </c>
      <c r="L65" s="151" t="e">
        <f>VLOOKUP(#REF!,УЧАСТНИКИ!#REF!,9,FALSE)</f>
        <v>#REF!</v>
      </c>
      <c r="M65" s="137"/>
      <c r="N65" s="137"/>
      <c r="O65" s="137"/>
      <c r="P65" s="137"/>
      <c r="Q65" s="137"/>
      <c r="R65" s="158"/>
    </row>
    <row r="66" spans="1:18" ht="18" hidden="1" customHeight="1" x14ac:dyDescent="0.2">
      <c r="A66" s="132" t="s">
        <v>71</v>
      </c>
      <c r="B66" s="133" t="e">
        <f>VLOOKUP($R66,УЧАСТНИКИ!#REF!,3,FALSE)</f>
        <v>#REF!</v>
      </c>
      <c r="C66" s="133"/>
      <c r="D66" s="134" t="e">
        <f>VLOOKUP($R66,УЧАСТНИКИ!#REF!,4,FALSE)</f>
        <v>#REF!</v>
      </c>
      <c r="E66" s="134" t="e">
        <f>VLOOKUP($R66,УЧАСТНИКИ!#REF!,8,FALSE)</f>
        <v>#REF!</v>
      </c>
      <c r="F66" s="134" t="e">
        <f>VLOOKUP($R66,УЧАСТНИКИ!#REF!,5,FALSE)</f>
        <v>#REF!</v>
      </c>
      <c r="G66" s="134" t="e">
        <f>VLOOKUP($R66,УЧАСТНИКИ!#REF!,7,FALSE)</f>
        <v>#REF!</v>
      </c>
      <c r="H66" s="135" t="e">
        <f>VLOOKUP($R66,УЧАСТНИКИ!#REF!,11,FALSE)</f>
        <v>#REF!</v>
      </c>
      <c r="I66" s="179"/>
      <c r="J66" s="136"/>
      <c r="K66" s="137" t="s">
        <v>69</v>
      </c>
      <c r="L66" s="151" t="e">
        <f>VLOOKUP(#REF!,УЧАСТНИКИ!#REF!,9,FALSE)</f>
        <v>#REF!</v>
      </c>
      <c r="M66" s="137"/>
      <c r="N66" s="137"/>
      <c r="O66" s="137"/>
      <c r="P66" s="137"/>
      <c r="Q66" s="137"/>
      <c r="R66" s="158"/>
    </row>
    <row r="67" spans="1:18" ht="18" hidden="1" customHeight="1" x14ac:dyDescent="0.2">
      <c r="A67" s="132" t="s">
        <v>72</v>
      </c>
      <c r="B67" s="133" t="e">
        <f>VLOOKUP($R67,УЧАСТНИКИ!#REF!,3,FALSE)</f>
        <v>#REF!</v>
      </c>
      <c r="C67" s="133"/>
      <c r="D67" s="134" t="e">
        <f>VLOOKUP($R67,УЧАСТНИКИ!#REF!,4,FALSE)</f>
        <v>#REF!</v>
      </c>
      <c r="E67" s="134" t="e">
        <f>VLOOKUP($R67,УЧАСТНИКИ!#REF!,8,FALSE)</f>
        <v>#REF!</v>
      </c>
      <c r="F67" s="134" t="e">
        <f>VLOOKUP($R67,УЧАСТНИКИ!#REF!,5,FALSE)</f>
        <v>#REF!</v>
      </c>
      <c r="G67" s="134" t="e">
        <f>VLOOKUP($R67,УЧАСТНИКИ!#REF!,7,FALSE)</f>
        <v>#REF!</v>
      </c>
      <c r="H67" s="135" t="e">
        <f>VLOOKUP($R67,УЧАСТНИКИ!#REF!,11,FALSE)</f>
        <v>#REF!</v>
      </c>
      <c r="I67" s="179"/>
      <c r="J67" s="136"/>
      <c r="K67" s="137" t="s">
        <v>69</v>
      </c>
      <c r="L67" s="151" t="e">
        <f>VLOOKUP(#REF!,УЧАСТНИКИ!#REF!,9,FALSE)</f>
        <v>#REF!</v>
      </c>
      <c r="M67" s="137"/>
      <c r="N67" s="137"/>
      <c r="O67" s="137"/>
      <c r="P67" s="137"/>
      <c r="Q67" s="137"/>
      <c r="R67" s="158"/>
    </row>
    <row r="68" spans="1:18" ht="18" hidden="1" customHeight="1" x14ac:dyDescent="0.2">
      <c r="A68" s="132" t="s">
        <v>73</v>
      </c>
      <c r="B68" s="133" t="e">
        <f>VLOOKUP($R68,УЧАСТНИКИ!#REF!,3,FALSE)</f>
        <v>#REF!</v>
      </c>
      <c r="C68" s="133"/>
      <c r="D68" s="134" t="e">
        <f>VLOOKUP($R68,УЧАСТНИКИ!#REF!,4,FALSE)</f>
        <v>#REF!</v>
      </c>
      <c r="E68" s="134" t="e">
        <f>VLOOKUP($R68,УЧАСТНИКИ!#REF!,8,FALSE)</f>
        <v>#REF!</v>
      </c>
      <c r="F68" s="134" t="e">
        <f>VLOOKUP($R68,УЧАСТНИКИ!#REF!,5,FALSE)</f>
        <v>#REF!</v>
      </c>
      <c r="G68" s="134" t="e">
        <f>VLOOKUP($R68,УЧАСТНИКИ!#REF!,7,FALSE)</f>
        <v>#REF!</v>
      </c>
      <c r="H68" s="135" t="e">
        <f>VLOOKUP($R68,УЧАСТНИКИ!#REF!,11,FALSE)</f>
        <v>#REF!</v>
      </c>
      <c r="I68" s="179"/>
      <c r="J68" s="136"/>
      <c r="K68" s="137" t="s">
        <v>69</v>
      </c>
      <c r="L68" s="151" t="e">
        <f>VLOOKUP(#REF!,УЧАСТНИКИ!#REF!,9,FALSE)</f>
        <v>#REF!</v>
      </c>
      <c r="M68" s="137"/>
      <c r="N68" s="137"/>
      <c r="O68" s="137"/>
      <c r="P68" s="137"/>
      <c r="Q68" s="137"/>
      <c r="R68" s="158"/>
    </row>
    <row r="69" spans="1:18" ht="18" hidden="1" customHeight="1" x14ac:dyDescent="0.2">
      <c r="A69" s="132" t="s">
        <v>123</v>
      </c>
      <c r="B69" s="133" t="e">
        <f>VLOOKUP($R69,УЧАСТНИКИ!#REF!,3,FALSE)</f>
        <v>#REF!</v>
      </c>
      <c r="C69" s="133"/>
      <c r="D69" s="134" t="e">
        <f>VLOOKUP($R69,УЧАСТНИКИ!#REF!,4,FALSE)</f>
        <v>#REF!</v>
      </c>
      <c r="E69" s="134" t="e">
        <f>VLOOKUP($R69,УЧАСТНИКИ!#REF!,8,FALSE)</f>
        <v>#REF!</v>
      </c>
      <c r="F69" s="134" t="e">
        <f>VLOOKUP($R69,УЧАСТНИКИ!#REF!,5,FALSE)</f>
        <v>#REF!</v>
      </c>
      <c r="G69" s="134" t="e">
        <f>VLOOKUP($R69,УЧАСТНИКИ!#REF!,7,FALSE)</f>
        <v>#REF!</v>
      </c>
      <c r="H69" s="135" t="e">
        <f>VLOOKUP($R69,УЧАСТНИКИ!#REF!,11,FALSE)</f>
        <v>#REF!</v>
      </c>
      <c r="I69" s="179"/>
      <c r="J69" s="136"/>
      <c r="K69" s="137" t="s">
        <v>69</v>
      </c>
      <c r="L69" s="151" t="e">
        <f>VLOOKUP(#REF!,УЧАСТНИКИ!#REF!,9,FALSE)</f>
        <v>#REF!</v>
      </c>
      <c r="M69" s="137"/>
      <c r="N69" s="137"/>
      <c r="O69" s="137"/>
      <c r="P69" s="137"/>
      <c r="Q69" s="137"/>
      <c r="R69" s="158"/>
    </row>
  </sheetData>
  <mergeCells count="11">
    <mergeCell ref="A6:B6"/>
    <mergeCell ref="G6:H6"/>
    <mergeCell ref="I8:K8"/>
    <mergeCell ref="M8:O8"/>
    <mergeCell ref="B9:D9"/>
    <mergeCell ref="A1:P1"/>
    <mergeCell ref="A2:Q2"/>
    <mergeCell ref="A3:P3"/>
    <mergeCell ref="F5:H5"/>
    <mergeCell ref="I5:K5"/>
    <mergeCell ref="M5:N5"/>
  </mergeCells>
  <printOptions horizontalCentered="1"/>
  <pageMargins left="0.19685039370078741" right="0.19685039370078741" top="0.39370078740157483" bottom="0.19685039370078741" header="0.27559055118110237" footer="0.23622047244094491"/>
  <pageSetup paperSize="9" scale="83" fitToHeight="6" orientation="landscape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J242"/>
  <sheetViews>
    <sheetView view="pageBreakPreview" topLeftCell="A4" zoomScaleNormal="100" zoomScaleSheetLayoutView="100" workbookViewId="0">
      <selection activeCell="J33" sqref="J33"/>
    </sheetView>
  </sheetViews>
  <sheetFormatPr defaultRowHeight="12.75" x14ac:dyDescent="0.2"/>
  <cols>
    <col min="1" max="1" width="5" style="508" bestFit="1" customWidth="1"/>
    <col min="2" max="2" width="26.5703125" style="509" customWidth="1"/>
    <col min="3" max="3" width="9.7109375" style="510" bestFit="1" customWidth="1"/>
    <col min="4" max="4" width="21.28515625" style="510" customWidth="1"/>
    <col min="5" max="5" width="21.42578125" style="511" customWidth="1"/>
    <col min="6" max="6" width="8.85546875" style="512" customWidth="1"/>
    <col min="7" max="7" width="8.5703125" style="513" customWidth="1"/>
    <col min="8" max="8" width="7.7109375" style="513" customWidth="1"/>
    <col min="9" max="9" width="7.42578125" style="513" customWidth="1"/>
    <col min="10" max="10" width="32.85546875" style="513" customWidth="1"/>
    <col min="11" max="255" width="9.140625" style="513"/>
    <col min="256" max="256" width="5" style="513" bestFit="1" customWidth="1"/>
    <col min="257" max="257" width="26.5703125" style="513" customWidth="1"/>
    <col min="258" max="258" width="9.7109375" style="513" bestFit="1" customWidth="1"/>
    <col min="259" max="259" width="18.7109375" style="513" customWidth="1"/>
    <col min="260" max="260" width="18.7109375" style="513" bestFit="1" customWidth="1"/>
    <col min="261" max="261" width="35" style="513" customWidth="1"/>
    <col min="262" max="262" width="8.85546875" style="513" customWidth="1"/>
    <col min="263" max="263" width="8.5703125" style="513" customWidth="1"/>
    <col min="264" max="264" width="7.7109375" style="513" customWidth="1"/>
    <col min="265" max="265" width="7.42578125" style="513" customWidth="1"/>
    <col min="266" max="511" width="9.140625" style="513"/>
    <col min="512" max="512" width="5" style="513" bestFit="1" customWidth="1"/>
    <col min="513" max="513" width="26.5703125" style="513" customWidth="1"/>
    <col min="514" max="514" width="9.7109375" style="513" bestFit="1" customWidth="1"/>
    <col min="515" max="515" width="18.7109375" style="513" customWidth="1"/>
    <col min="516" max="516" width="18.7109375" style="513" bestFit="1" customWidth="1"/>
    <col min="517" max="517" width="35" style="513" customWidth="1"/>
    <col min="518" max="518" width="8.85546875" style="513" customWidth="1"/>
    <col min="519" max="519" width="8.5703125" style="513" customWidth="1"/>
    <col min="520" max="520" width="7.7109375" style="513" customWidth="1"/>
    <col min="521" max="521" width="7.42578125" style="513" customWidth="1"/>
    <col min="522" max="767" width="9.140625" style="513"/>
    <col min="768" max="768" width="5" style="513" bestFit="1" customWidth="1"/>
    <col min="769" max="769" width="26.5703125" style="513" customWidth="1"/>
    <col min="770" max="770" width="9.7109375" style="513" bestFit="1" customWidth="1"/>
    <col min="771" max="771" width="18.7109375" style="513" customWidth="1"/>
    <col min="772" max="772" width="18.7109375" style="513" bestFit="1" customWidth="1"/>
    <col min="773" max="773" width="35" style="513" customWidth="1"/>
    <col min="774" max="774" width="8.85546875" style="513" customWidth="1"/>
    <col min="775" max="775" width="8.5703125" style="513" customWidth="1"/>
    <col min="776" max="776" width="7.7109375" style="513" customWidth="1"/>
    <col min="777" max="777" width="7.42578125" style="513" customWidth="1"/>
    <col min="778" max="1023" width="9.140625" style="513"/>
    <col min="1024" max="1024" width="5" style="513" bestFit="1" customWidth="1"/>
    <col min="1025" max="1025" width="26.5703125" style="513" customWidth="1"/>
    <col min="1026" max="1026" width="9.7109375" style="513" bestFit="1" customWidth="1"/>
    <col min="1027" max="1027" width="18.7109375" style="513" customWidth="1"/>
    <col min="1028" max="1028" width="18.7109375" style="513" bestFit="1" customWidth="1"/>
    <col min="1029" max="1029" width="35" style="513" customWidth="1"/>
    <col min="1030" max="1030" width="8.85546875" style="513" customWidth="1"/>
    <col min="1031" max="1031" width="8.5703125" style="513" customWidth="1"/>
    <col min="1032" max="1032" width="7.7109375" style="513" customWidth="1"/>
    <col min="1033" max="1033" width="7.42578125" style="513" customWidth="1"/>
    <col min="1034" max="1279" width="9.140625" style="513"/>
    <col min="1280" max="1280" width="5" style="513" bestFit="1" customWidth="1"/>
    <col min="1281" max="1281" width="26.5703125" style="513" customWidth="1"/>
    <col min="1282" max="1282" width="9.7109375" style="513" bestFit="1" customWidth="1"/>
    <col min="1283" max="1283" width="18.7109375" style="513" customWidth="1"/>
    <col min="1284" max="1284" width="18.7109375" style="513" bestFit="1" customWidth="1"/>
    <col min="1285" max="1285" width="35" style="513" customWidth="1"/>
    <col min="1286" max="1286" width="8.85546875" style="513" customWidth="1"/>
    <col min="1287" max="1287" width="8.5703125" style="513" customWidth="1"/>
    <col min="1288" max="1288" width="7.7109375" style="513" customWidth="1"/>
    <col min="1289" max="1289" width="7.42578125" style="513" customWidth="1"/>
    <col min="1290" max="1535" width="9.140625" style="513"/>
    <col min="1536" max="1536" width="5" style="513" bestFit="1" customWidth="1"/>
    <col min="1537" max="1537" width="26.5703125" style="513" customWidth="1"/>
    <col min="1538" max="1538" width="9.7109375" style="513" bestFit="1" customWidth="1"/>
    <col min="1539" max="1539" width="18.7109375" style="513" customWidth="1"/>
    <col min="1540" max="1540" width="18.7109375" style="513" bestFit="1" customWidth="1"/>
    <col min="1541" max="1541" width="35" style="513" customWidth="1"/>
    <col min="1542" max="1542" width="8.85546875" style="513" customWidth="1"/>
    <col min="1543" max="1543" width="8.5703125" style="513" customWidth="1"/>
    <col min="1544" max="1544" width="7.7109375" style="513" customWidth="1"/>
    <col min="1545" max="1545" width="7.42578125" style="513" customWidth="1"/>
    <col min="1546" max="1791" width="9.140625" style="513"/>
    <col min="1792" max="1792" width="5" style="513" bestFit="1" customWidth="1"/>
    <col min="1793" max="1793" width="26.5703125" style="513" customWidth="1"/>
    <col min="1794" max="1794" width="9.7109375" style="513" bestFit="1" customWidth="1"/>
    <col min="1795" max="1795" width="18.7109375" style="513" customWidth="1"/>
    <col min="1796" max="1796" width="18.7109375" style="513" bestFit="1" customWidth="1"/>
    <col min="1797" max="1797" width="35" style="513" customWidth="1"/>
    <col min="1798" max="1798" width="8.85546875" style="513" customWidth="1"/>
    <col min="1799" max="1799" width="8.5703125" style="513" customWidth="1"/>
    <col min="1800" max="1800" width="7.7109375" style="513" customWidth="1"/>
    <col min="1801" max="1801" width="7.42578125" style="513" customWidth="1"/>
    <col min="1802" max="2047" width="9.140625" style="513"/>
    <col min="2048" max="2048" width="5" style="513" bestFit="1" customWidth="1"/>
    <col min="2049" max="2049" width="26.5703125" style="513" customWidth="1"/>
    <col min="2050" max="2050" width="9.7109375" style="513" bestFit="1" customWidth="1"/>
    <col min="2051" max="2051" width="18.7109375" style="513" customWidth="1"/>
    <col min="2052" max="2052" width="18.7109375" style="513" bestFit="1" customWidth="1"/>
    <col min="2053" max="2053" width="35" style="513" customWidth="1"/>
    <col min="2054" max="2054" width="8.85546875" style="513" customWidth="1"/>
    <col min="2055" max="2055" width="8.5703125" style="513" customWidth="1"/>
    <col min="2056" max="2056" width="7.7109375" style="513" customWidth="1"/>
    <col min="2057" max="2057" width="7.42578125" style="513" customWidth="1"/>
    <col min="2058" max="2303" width="9.140625" style="513"/>
    <col min="2304" max="2304" width="5" style="513" bestFit="1" customWidth="1"/>
    <col min="2305" max="2305" width="26.5703125" style="513" customWidth="1"/>
    <col min="2306" max="2306" width="9.7109375" style="513" bestFit="1" customWidth="1"/>
    <col min="2307" max="2307" width="18.7109375" style="513" customWidth="1"/>
    <col min="2308" max="2308" width="18.7109375" style="513" bestFit="1" customWidth="1"/>
    <col min="2309" max="2309" width="35" style="513" customWidth="1"/>
    <col min="2310" max="2310" width="8.85546875" style="513" customWidth="1"/>
    <col min="2311" max="2311" width="8.5703125" style="513" customWidth="1"/>
    <col min="2312" max="2312" width="7.7109375" style="513" customWidth="1"/>
    <col min="2313" max="2313" width="7.42578125" style="513" customWidth="1"/>
    <col min="2314" max="2559" width="9.140625" style="513"/>
    <col min="2560" max="2560" width="5" style="513" bestFit="1" customWidth="1"/>
    <col min="2561" max="2561" width="26.5703125" style="513" customWidth="1"/>
    <col min="2562" max="2562" width="9.7109375" style="513" bestFit="1" customWidth="1"/>
    <col min="2563" max="2563" width="18.7109375" style="513" customWidth="1"/>
    <col min="2564" max="2564" width="18.7109375" style="513" bestFit="1" customWidth="1"/>
    <col min="2565" max="2565" width="35" style="513" customWidth="1"/>
    <col min="2566" max="2566" width="8.85546875" style="513" customWidth="1"/>
    <col min="2567" max="2567" width="8.5703125" style="513" customWidth="1"/>
    <col min="2568" max="2568" width="7.7109375" style="513" customWidth="1"/>
    <col min="2569" max="2569" width="7.42578125" style="513" customWidth="1"/>
    <col min="2570" max="2815" width="9.140625" style="513"/>
    <col min="2816" max="2816" width="5" style="513" bestFit="1" customWidth="1"/>
    <col min="2817" max="2817" width="26.5703125" style="513" customWidth="1"/>
    <col min="2818" max="2818" width="9.7109375" style="513" bestFit="1" customWidth="1"/>
    <col min="2819" max="2819" width="18.7109375" style="513" customWidth="1"/>
    <col min="2820" max="2820" width="18.7109375" style="513" bestFit="1" customWidth="1"/>
    <col min="2821" max="2821" width="35" style="513" customWidth="1"/>
    <col min="2822" max="2822" width="8.85546875" style="513" customWidth="1"/>
    <col min="2823" max="2823" width="8.5703125" style="513" customWidth="1"/>
    <col min="2824" max="2824" width="7.7109375" style="513" customWidth="1"/>
    <col min="2825" max="2825" width="7.42578125" style="513" customWidth="1"/>
    <col min="2826" max="3071" width="9.140625" style="513"/>
    <col min="3072" max="3072" width="5" style="513" bestFit="1" customWidth="1"/>
    <col min="3073" max="3073" width="26.5703125" style="513" customWidth="1"/>
    <col min="3074" max="3074" width="9.7109375" style="513" bestFit="1" customWidth="1"/>
    <col min="3075" max="3075" width="18.7109375" style="513" customWidth="1"/>
    <col min="3076" max="3076" width="18.7109375" style="513" bestFit="1" customWidth="1"/>
    <col min="3077" max="3077" width="35" style="513" customWidth="1"/>
    <col min="3078" max="3078" width="8.85546875" style="513" customWidth="1"/>
    <col min="3079" max="3079" width="8.5703125" style="513" customWidth="1"/>
    <col min="3080" max="3080" width="7.7109375" style="513" customWidth="1"/>
    <col min="3081" max="3081" width="7.42578125" style="513" customWidth="1"/>
    <col min="3082" max="3327" width="9.140625" style="513"/>
    <col min="3328" max="3328" width="5" style="513" bestFit="1" customWidth="1"/>
    <col min="3329" max="3329" width="26.5703125" style="513" customWidth="1"/>
    <col min="3330" max="3330" width="9.7109375" style="513" bestFit="1" customWidth="1"/>
    <col min="3331" max="3331" width="18.7109375" style="513" customWidth="1"/>
    <col min="3332" max="3332" width="18.7109375" style="513" bestFit="1" customWidth="1"/>
    <col min="3333" max="3333" width="35" style="513" customWidth="1"/>
    <col min="3334" max="3334" width="8.85546875" style="513" customWidth="1"/>
    <col min="3335" max="3335" width="8.5703125" style="513" customWidth="1"/>
    <col min="3336" max="3336" width="7.7109375" style="513" customWidth="1"/>
    <col min="3337" max="3337" width="7.42578125" style="513" customWidth="1"/>
    <col min="3338" max="3583" width="9.140625" style="513"/>
    <col min="3584" max="3584" width="5" style="513" bestFit="1" customWidth="1"/>
    <col min="3585" max="3585" width="26.5703125" style="513" customWidth="1"/>
    <col min="3586" max="3586" width="9.7109375" style="513" bestFit="1" customWidth="1"/>
    <col min="3587" max="3587" width="18.7109375" style="513" customWidth="1"/>
    <col min="3588" max="3588" width="18.7109375" style="513" bestFit="1" customWidth="1"/>
    <col min="3589" max="3589" width="35" style="513" customWidth="1"/>
    <col min="3590" max="3590" width="8.85546875" style="513" customWidth="1"/>
    <col min="3591" max="3591" width="8.5703125" style="513" customWidth="1"/>
    <col min="3592" max="3592" width="7.7109375" style="513" customWidth="1"/>
    <col min="3593" max="3593" width="7.42578125" style="513" customWidth="1"/>
    <col min="3594" max="3839" width="9.140625" style="513"/>
    <col min="3840" max="3840" width="5" style="513" bestFit="1" customWidth="1"/>
    <col min="3841" max="3841" width="26.5703125" style="513" customWidth="1"/>
    <col min="3842" max="3842" width="9.7109375" style="513" bestFit="1" customWidth="1"/>
    <col min="3843" max="3843" width="18.7109375" style="513" customWidth="1"/>
    <col min="3844" max="3844" width="18.7109375" style="513" bestFit="1" customWidth="1"/>
    <col min="3845" max="3845" width="35" style="513" customWidth="1"/>
    <col min="3846" max="3846" width="8.85546875" style="513" customWidth="1"/>
    <col min="3847" max="3847" width="8.5703125" style="513" customWidth="1"/>
    <col min="3848" max="3848" width="7.7109375" style="513" customWidth="1"/>
    <col min="3849" max="3849" width="7.42578125" style="513" customWidth="1"/>
    <col min="3850" max="4095" width="9.140625" style="513"/>
    <col min="4096" max="4096" width="5" style="513" bestFit="1" customWidth="1"/>
    <col min="4097" max="4097" width="26.5703125" style="513" customWidth="1"/>
    <col min="4098" max="4098" width="9.7109375" style="513" bestFit="1" customWidth="1"/>
    <col min="4099" max="4099" width="18.7109375" style="513" customWidth="1"/>
    <col min="4100" max="4100" width="18.7109375" style="513" bestFit="1" customWidth="1"/>
    <col min="4101" max="4101" width="35" style="513" customWidth="1"/>
    <col min="4102" max="4102" width="8.85546875" style="513" customWidth="1"/>
    <col min="4103" max="4103" width="8.5703125" style="513" customWidth="1"/>
    <col min="4104" max="4104" width="7.7109375" style="513" customWidth="1"/>
    <col min="4105" max="4105" width="7.42578125" style="513" customWidth="1"/>
    <col min="4106" max="4351" width="9.140625" style="513"/>
    <col min="4352" max="4352" width="5" style="513" bestFit="1" customWidth="1"/>
    <col min="4353" max="4353" width="26.5703125" style="513" customWidth="1"/>
    <col min="4354" max="4354" width="9.7109375" style="513" bestFit="1" customWidth="1"/>
    <col min="4355" max="4355" width="18.7109375" style="513" customWidth="1"/>
    <col min="4356" max="4356" width="18.7109375" style="513" bestFit="1" customWidth="1"/>
    <col min="4357" max="4357" width="35" style="513" customWidth="1"/>
    <col min="4358" max="4358" width="8.85546875" style="513" customWidth="1"/>
    <col min="4359" max="4359" width="8.5703125" style="513" customWidth="1"/>
    <col min="4360" max="4360" width="7.7109375" style="513" customWidth="1"/>
    <col min="4361" max="4361" width="7.42578125" style="513" customWidth="1"/>
    <col min="4362" max="4607" width="9.140625" style="513"/>
    <col min="4608" max="4608" width="5" style="513" bestFit="1" customWidth="1"/>
    <col min="4609" max="4609" width="26.5703125" style="513" customWidth="1"/>
    <col min="4610" max="4610" width="9.7109375" style="513" bestFit="1" customWidth="1"/>
    <col min="4611" max="4611" width="18.7109375" style="513" customWidth="1"/>
    <col min="4612" max="4612" width="18.7109375" style="513" bestFit="1" customWidth="1"/>
    <col min="4613" max="4613" width="35" style="513" customWidth="1"/>
    <col min="4614" max="4614" width="8.85546875" style="513" customWidth="1"/>
    <col min="4615" max="4615" width="8.5703125" style="513" customWidth="1"/>
    <col min="4616" max="4616" width="7.7109375" style="513" customWidth="1"/>
    <col min="4617" max="4617" width="7.42578125" style="513" customWidth="1"/>
    <col min="4618" max="4863" width="9.140625" style="513"/>
    <col min="4864" max="4864" width="5" style="513" bestFit="1" customWidth="1"/>
    <col min="4865" max="4865" width="26.5703125" style="513" customWidth="1"/>
    <col min="4866" max="4866" width="9.7109375" style="513" bestFit="1" customWidth="1"/>
    <col min="4867" max="4867" width="18.7109375" style="513" customWidth="1"/>
    <col min="4868" max="4868" width="18.7109375" style="513" bestFit="1" customWidth="1"/>
    <col min="4869" max="4869" width="35" style="513" customWidth="1"/>
    <col min="4870" max="4870" width="8.85546875" style="513" customWidth="1"/>
    <col min="4871" max="4871" width="8.5703125" style="513" customWidth="1"/>
    <col min="4872" max="4872" width="7.7109375" style="513" customWidth="1"/>
    <col min="4873" max="4873" width="7.42578125" style="513" customWidth="1"/>
    <col min="4874" max="5119" width="9.140625" style="513"/>
    <col min="5120" max="5120" width="5" style="513" bestFit="1" customWidth="1"/>
    <col min="5121" max="5121" width="26.5703125" style="513" customWidth="1"/>
    <col min="5122" max="5122" width="9.7109375" style="513" bestFit="1" customWidth="1"/>
    <col min="5123" max="5123" width="18.7109375" style="513" customWidth="1"/>
    <col min="5124" max="5124" width="18.7109375" style="513" bestFit="1" customWidth="1"/>
    <col min="5125" max="5125" width="35" style="513" customWidth="1"/>
    <col min="5126" max="5126" width="8.85546875" style="513" customWidth="1"/>
    <col min="5127" max="5127" width="8.5703125" style="513" customWidth="1"/>
    <col min="5128" max="5128" width="7.7109375" style="513" customWidth="1"/>
    <col min="5129" max="5129" width="7.42578125" style="513" customWidth="1"/>
    <col min="5130" max="5375" width="9.140625" style="513"/>
    <col min="5376" max="5376" width="5" style="513" bestFit="1" customWidth="1"/>
    <col min="5377" max="5377" width="26.5703125" style="513" customWidth="1"/>
    <col min="5378" max="5378" width="9.7109375" style="513" bestFit="1" customWidth="1"/>
    <col min="5379" max="5379" width="18.7109375" style="513" customWidth="1"/>
    <col min="5380" max="5380" width="18.7109375" style="513" bestFit="1" customWidth="1"/>
    <col min="5381" max="5381" width="35" style="513" customWidth="1"/>
    <col min="5382" max="5382" width="8.85546875" style="513" customWidth="1"/>
    <col min="5383" max="5383" width="8.5703125" style="513" customWidth="1"/>
    <col min="5384" max="5384" width="7.7109375" style="513" customWidth="1"/>
    <col min="5385" max="5385" width="7.42578125" style="513" customWidth="1"/>
    <col min="5386" max="5631" width="9.140625" style="513"/>
    <col min="5632" max="5632" width="5" style="513" bestFit="1" customWidth="1"/>
    <col min="5633" max="5633" width="26.5703125" style="513" customWidth="1"/>
    <col min="5634" max="5634" width="9.7109375" style="513" bestFit="1" customWidth="1"/>
    <col min="5635" max="5635" width="18.7109375" style="513" customWidth="1"/>
    <col min="5636" max="5636" width="18.7109375" style="513" bestFit="1" customWidth="1"/>
    <col min="5637" max="5637" width="35" style="513" customWidth="1"/>
    <col min="5638" max="5638" width="8.85546875" style="513" customWidth="1"/>
    <col min="5639" max="5639" width="8.5703125" style="513" customWidth="1"/>
    <col min="5640" max="5640" width="7.7109375" style="513" customWidth="1"/>
    <col min="5641" max="5641" width="7.42578125" style="513" customWidth="1"/>
    <col min="5642" max="5887" width="9.140625" style="513"/>
    <col min="5888" max="5888" width="5" style="513" bestFit="1" customWidth="1"/>
    <col min="5889" max="5889" width="26.5703125" style="513" customWidth="1"/>
    <col min="5890" max="5890" width="9.7109375" style="513" bestFit="1" customWidth="1"/>
    <col min="5891" max="5891" width="18.7109375" style="513" customWidth="1"/>
    <col min="5892" max="5892" width="18.7109375" style="513" bestFit="1" customWidth="1"/>
    <col min="5893" max="5893" width="35" style="513" customWidth="1"/>
    <col min="5894" max="5894" width="8.85546875" style="513" customWidth="1"/>
    <col min="5895" max="5895" width="8.5703125" style="513" customWidth="1"/>
    <col min="5896" max="5896" width="7.7109375" style="513" customWidth="1"/>
    <col min="5897" max="5897" width="7.42578125" style="513" customWidth="1"/>
    <col min="5898" max="6143" width="9.140625" style="513"/>
    <col min="6144" max="6144" width="5" style="513" bestFit="1" customWidth="1"/>
    <col min="6145" max="6145" width="26.5703125" style="513" customWidth="1"/>
    <col min="6146" max="6146" width="9.7109375" style="513" bestFit="1" customWidth="1"/>
    <col min="6147" max="6147" width="18.7109375" style="513" customWidth="1"/>
    <col min="6148" max="6148" width="18.7109375" style="513" bestFit="1" customWidth="1"/>
    <col min="6149" max="6149" width="35" style="513" customWidth="1"/>
    <col min="6150" max="6150" width="8.85546875" style="513" customWidth="1"/>
    <col min="6151" max="6151" width="8.5703125" style="513" customWidth="1"/>
    <col min="6152" max="6152" width="7.7109375" style="513" customWidth="1"/>
    <col min="6153" max="6153" width="7.42578125" style="513" customWidth="1"/>
    <col min="6154" max="6399" width="9.140625" style="513"/>
    <col min="6400" max="6400" width="5" style="513" bestFit="1" customWidth="1"/>
    <col min="6401" max="6401" width="26.5703125" style="513" customWidth="1"/>
    <col min="6402" max="6402" width="9.7109375" style="513" bestFit="1" customWidth="1"/>
    <col min="6403" max="6403" width="18.7109375" style="513" customWidth="1"/>
    <col min="6404" max="6404" width="18.7109375" style="513" bestFit="1" customWidth="1"/>
    <col min="6405" max="6405" width="35" style="513" customWidth="1"/>
    <col min="6406" max="6406" width="8.85546875" style="513" customWidth="1"/>
    <col min="6407" max="6407" width="8.5703125" style="513" customWidth="1"/>
    <col min="6408" max="6408" width="7.7109375" style="513" customWidth="1"/>
    <col min="6409" max="6409" width="7.42578125" style="513" customWidth="1"/>
    <col min="6410" max="6655" width="9.140625" style="513"/>
    <col min="6656" max="6656" width="5" style="513" bestFit="1" customWidth="1"/>
    <col min="6657" max="6657" width="26.5703125" style="513" customWidth="1"/>
    <col min="6658" max="6658" width="9.7109375" style="513" bestFit="1" customWidth="1"/>
    <col min="6659" max="6659" width="18.7109375" style="513" customWidth="1"/>
    <col min="6660" max="6660" width="18.7109375" style="513" bestFit="1" customWidth="1"/>
    <col min="6661" max="6661" width="35" style="513" customWidth="1"/>
    <col min="6662" max="6662" width="8.85546875" style="513" customWidth="1"/>
    <col min="6663" max="6663" width="8.5703125" style="513" customWidth="1"/>
    <col min="6664" max="6664" width="7.7109375" style="513" customWidth="1"/>
    <col min="6665" max="6665" width="7.42578125" style="513" customWidth="1"/>
    <col min="6666" max="6911" width="9.140625" style="513"/>
    <col min="6912" max="6912" width="5" style="513" bestFit="1" customWidth="1"/>
    <col min="6913" max="6913" width="26.5703125" style="513" customWidth="1"/>
    <col min="6914" max="6914" width="9.7109375" style="513" bestFit="1" customWidth="1"/>
    <col min="6915" max="6915" width="18.7109375" style="513" customWidth="1"/>
    <col min="6916" max="6916" width="18.7109375" style="513" bestFit="1" customWidth="1"/>
    <col min="6917" max="6917" width="35" style="513" customWidth="1"/>
    <col min="6918" max="6918" width="8.85546875" style="513" customWidth="1"/>
    <col min="6919" max="6919" width="8.5703125" style="513" customWidth="1"/>
    <col min="6920" max="6920" width="7.7109375" style="513" customWidth="1"/>
    <col min="6921" max="6921" width="7.42578125" style="513" customWidth="1"/>
    <col min="6922" max="7167" width="9.140625" style="513"/>
    <col min="7168" max="7168" width="5" style="513" bestFit="1" customWidth="1"/>
    <col min="7169" max="7169" width="26.5703125" style="513" customWidth="1"/>
    <col min="7170" max="7170" width="9.7109375" style="513" bestFit="1" customWidth="1"/>
    <col min="7171" max="7171" width="18.7109375" style="513" customWidth="1"/>
    <col min="7172" max="7172" width="18.7109375" style="513" bestFit="1" customWidth="1"/>
    <col min="7173" max="7173" width="35" style="513" customWidth="1"/>
    <col min="7174" max="7174" width="8.85546875" style="513" customWidth="1"/>
    <col min="7175" max="7175" width="8.5703125" style="513" customWidth="1"/>
    <col min="7176" max="7176" width="7.7109375" style="513" customWidth="1"/>
    <col min="7177" max="7177" width="7.42578125" style="513" customWidth="1"/>
    <col min="7178" max="7423" width="9.140625" style="513"/>
    <col min="7424" max="7424" width="5" style="513" bestFit="1" customWidth="1"/>
    <col min="7425" max="7425" width="26.5703125" style="513" customWidth="1"/>
    <col min="7426" max="7426" width="9.7109375" style="513" bestFit="1" customWidth="1"/>
    <col min="7427" max="7427" width="18.7109375" style="513" customWidth="1"/>
    <col min="7428" max="7428" width="18.7109375" style="513" bestFit="1" customWidth="1"/>
    <col min="7429" max="7429" width="35" style="513" customWidth="1"/>
    <col min="7430" max="7430" width="8.85546875" style="513" customWidth="1"/>
    <col min="7431" max="7431" width="8.5703125" style="513" customWidth="1"/>
    <col min="7432" max="7432" width="7.7109375" style="513" customWidth="1"/>
    <col min="7433" max="7433" width="7.42578125" style="513" customWidth="1"/>
    <col min="7434" max="7679" width="9.140625" style="513"/>
    <col min="7680" max="7680" width="5" style="513" bestFit="1" customWidth="1"/>
    <col min="7681" max="7681" width="26.5703125" style="513" customWidth="1"/>
    <col min="7682" max="7682" width="9.7109375" style="513" bestFit="1" customWidth="1"/>
    <col min="7683" max="7683" width="18.7109375" style="513" customWidth="1"/>
    <col min="7684" max="7684" width="18.7109375" style="513" bestFit="1" customWidth="1"/>
    <col min="7685" max="7685" width="35" style="513" customWidth="1"/>
    <col min="7686" max="7686" width="8.85546875" style="513" customWidth="1"/>
    <col min="7687" max="7687" width="8.5703125" style="513" customWidth="1"/>
    <col min="7688" max="7688" width="7.7109375" style="513" customWidth="1"/>
    <col min="7689" max="7689" width="7.42578125" style="513" customWidth="1"/>
    <col min="7690" max="7935" width="9.140625" style="513"/>
    <col min="7936" max="7936" width="5" style="513" bestFit="1" customWidth="1"/>
    <col min="7937" max="7937" width="26.5703125" style="513" customWidth="1"/>
    <col min="7938" max="7938" width="9.7109375" style="513" bestFit="1" customWidth="1"/>
    <col min="7939" max="7939" width="18.7109375" style="513" customWidth="1"/>
    <col min="7940" max="7940" width="18.7109375" style="513" bestFit="1" customWidth="1"/>
    <col min="7941" max="7941" width="35" style="513" customWidth="1"/>
    <col min="7942" max="7942" width="8.85546875" style="513" customWidth="1"/>
    <col min="7943" max="7943" width="8.5703125" style="513" customWidth="1"/>
    <col min="7944" max="7944" width="7.7109375" style="513" customWidth="1"/>
    <col min="7945" max="7945" width="7.42578125" style="513" customWidth="1"/>
    <col min="7946" max="8191" width="9.140625" style="513"/>
    <col min="8192" max="8192" width="5" style="513" bestFit="1" customWidth="1"/>
    <col min="8193" max="8193" width="26.5703125" style="513" customWidth="1"/>
    <col min="8194" max="8194" width="9.7109375" style="513" bestFit="1" customWidth="1"/>
    <col min="8195" max="8195" width="18.7109375" style="513" customWidth="1"/>
    <col min="8196" max="8196" width="18.7109375" style="513" bestFit="1" customWidth="1"/>
    <col min="8197" max="8197" width="35" style="513" customWidth="1"/>
    <col min="8198" max="8198" width="8.85546875" style="513" customWidth="1"/>
    <col min="8199" max="8199" width="8.5703125" style="513" customWidth="1"/>
    <col min="8200" max="8200" width="7.7109375" style="513" customWidth="1"/>
    <col min="8201" max="8201" width="7.42578125" style="513" customWidth="1"/>
    <col min="8202" max="8447" width="9.140625" style="513"/>
    <col min="8448" max="8448" width="5" style="513" bestFit="1" customWidth="1"/>
    <col min="8449" max="8449" width="26.5703125" style="513" customWidth="1"/>
    <col min="8450" max="8450" width="9.7109375" style="513" bestFit="1" customWidth="1"/>
    <col min="8451" max="8451" width="18.7109375" style="513" customWidth="1"/>
    <col min="8452" max="8452" width="18.7109375" style="513" bestFit="1" customWidth="1"/>
    <col min="8453" max="8453" width="35" style="513" customWidth="1"/>
    <col min="8454" max="8454" width="8.85546875" style="513" customWidth="1"/>
    <col min="8455" max="8455" width="8.5703125" style="513" customWidth="1"/>
    <col min="8456" max="8456" width="7.7109375" style="513" customWidth="1"/>
    <col min="8457" max="8457" width="7.42578125" style="513" customWidth="1"/>
    <col min="8458" max="8703" width="9.140625" style="513"/>
    <col min="8704" max="8704" width="5" style="513" bestFit="1" customWidth="1"/>
    <col min="8705" max="8705" width="26.5703125" style="513" customWidth="1"/>
    <col min="8706" max="8706" width="9.7109375" style="513" bestFit="1" customWidth="1"/>
    <col min="8707" max="8707" width="18.7109375" style="513" customWidth="1"/>
    <col min="8708" max="8708" width="18.7109375" style="513" bestFit="1" customWidth="1"/>
    <col min="8709" max="8709" width="35" style="513" customWidth="1"/>
    <col min="8710" max="8710" width="8.85546875" style="513" customWidth="1"/>
    <col min="8711" max="8711" width="8.5703125" style="513" customWidth="1"/>
    <col min="8712" max="8712" width="7.7109375" style="513" customWidth="1"/>
    <col min="8713" max="8713" width="7.42578125" style="513" customWidth="1"/>
    <col min="8714" max="8959" width="9.140625" style="513"/>
    <col min="8960" max="8960" width="5" style="513" bestFit="1" customWidth="1"/>
    <col min="8961" max="8961" width="26.5703125" style="513" customWidth="1"/>
    <col min="8962" max="8962" width="9.7109375" style="513" bestFit="1" customWidth="1"/>
    <col min="8963" max="8963" width="18.7109375" style="513" customWidth="1"/>
    <col min="8964" max="8964" width="18.7109375" style="513" bestFit="1" customWidth="1"/>
    <col min="8965" max="8965" width="35" style="513" customWidth="1"/>
    <col min="8966" max="8966" width="8.85546875" style="513" customWidth="1"/>
    <col min="8967" max="8967" width="8.5703125" style="513" customWidth="1"/>
    <col min="8968" max="8968" width="7.7109375" style="513" customWidth="1"/>
    <col min="8969" max="8969" width="7.42578125" style="513" customWidth="1"/>
    <col min="8970" max="9215" width="9.140625" style="513"/>
    <col min="9216" max="9216" width="5" style="513" bestFit="1" customWidth="1"/>
    <col min="9217" max="9217" width="26.5703125" style="513" customWidth="1"/>
    <col min="9218" max="9218" width="9.7109375" style="513" bestFit="1" customWidth="1"/>
    <col min="9219" max="9219" width="18.7109375" style="513" customWidth="1"/>
    <col min="9220" max="9220" width="18.7109375" style="513" bestFit="1" customWidth="1"/>
    <col min="9221" max="9221" width="35" style="513" customWidth="1"/>
    <col min="9222" max="9222" width="8.85546875" style="513" customWidth="1"/>
    <col min="9223" max="9223" width="8.5703125" style="513" customWidth="1"/>
    <col min="9224" max="9224" width="7.7109375" style="513" customWidth="1"/>
    <col min="9225" max="9225" width="7.42578125" style="513" customWidth="1"/>
    <col min="9226" max="9471" width="9.140625" style="513"/>
    <col min="9472" max="9472" width="5" style="513" bestFit="1" customWidth="1"/>
    <col min="9473" max="9473" width="26.5703125" style="513" customWidth="1"/>
    <col min="9474" max="9474" width="9.7109375" style="513" bestFit="1" customWidth="1"/>
    <col min="9475" max="9475" width="18.7109375" style="513" customWidth="1"/>
    <col min="9476" max="9476" width="18.7109375" style="513" bestFit="1" customWidth="1"/>
    <col min="9477" max="9477" width="35" style="513" customWidth="1"/>
    <col min="9478" max="9478" width="8.85546875" style="513" customWidth="1"/>
    <col min="9479" max="9479" width="8.5703125" style="513" customWidth="1"/>
    <col min="9480" max="9480" width="7.7109375" style="513" customWidth="1"/>
    <col min="9481" max="9481" width="7.42578125" style="513" customWidth="1"/>
    <col min="9482" max="9727" width="9.140625" style="513"/>
    <col min="9728" max="9728" width="5" style="513" bestFit="1" customWidth="1"/>
    <col min="9729" max="9729" width="26.5703125" style="513" customWidth="1"/>
    <col min="9730" max="9730" width="9.7109375" style="513" bestFit="1" customWidth="1"/>
    <col min="9731" max="9731" width="18.7109375" style="513" customWidth="1"/>
    <col min="9732" max="9732" width="18.7109375" style="513" bestFit="1" customWidth="1"/>
    <col min="9733" max="9733" width="35" style="513" customWidth="1"/>
    <col min="9734" max="9734" width="8.85546875" style="513" customWidth="1"/>
    <col min="9735" max="9735" width="8.5703125" style="513" customWidth="1"/>
    <col min="9736" max="9736" width="7.7109375" style="513" customWidth="1"/>
    <col min="9737" max="9737" width="7.42578125" style="513" customWidth="1"/>
    <col min="9738" max="9983" width="9.140625" style="513"/>
    <col min="9984" max="9984" width="5" style="513" bestFit="1" customWidth="1"/>
    <col min="9985" max="9985" width="26.5703125" style="513" customWidth="1"/>
    <col min="9986" max="9986" width="9.7109375" style="513" bestFit="1" customWidth="1"/>
    <col min="9987" max="9987" width="18.7109375" style="513" customWidth="1"/>
    <col min="9988" max="9988" width="18.7109375" style="513" bestFit="1" customWidth="1"/>
    <col min="9989" max="9989" width="35" style="513" customWidth="1"/>
    <col min="9990" max="9990" width="8.85546875" style="513" customWidth="1"/>
    <col min="9991" max="9991" width="8.5703125" style="513" customWidth="1"/>
    <col min="9992" max="9992" width="7.7109375" style="513" customWidth="1"/>
    <col min="9993" max="9993" width="7.42578125" style="513" customWidth="1"/>
    <col min="9994" max="10239" width="9.140625" style="513"/>
    <col min="10240" max="10240" width="5" style="513" bestFit="1" customWidth="1"/>
    <col min="10241" max="10241" width="26.5703125" style="513" customWidth="1"/>
    <col min="10242" max="10242" width="9.7109375" style="513" bestFit="1" customWidth="1"/>
    <col min="10243" max="10243" width="18.7109375" style="513" customWidth="1"/>
    <col min="10244" max="10244" width="18.7109375" style="513" bestFit="1" customWidth="1"/>
    <col min="10245" max="10245" width="35" style="513" customWidth="1"/>
    <col min="10246" max="10246" width="8.85546875" style="513" customWidth="1"/>
    <col min="10247" max="10247" width="8.5703125" style="513" customWidth="1"/>
    <col min="10248" max="10248" width="7.7109375" style="513" customWidth="1"/>
    <col min="10249" max="10249" width="7.42578125" style="513" customWidth="1"/>
    <col min="10250" max="10495" width="9.140625" style="513"/>
    <col min="10496" max="10496" width="5" style="513" bestFit="1" customWidth="1"/>
    <col min="10497" max="10497" width="26.5703125" style="513" customWidth="1"/>
    <col min="10498" max="10498" width="9.7109375" style="513" bestFit="1" customWidth="1"/>
    <col min="10499" max="10499" width="18.7109375" style="513" customWidth="1"/>
    <col min="10500" max="10500" width="18.7109375" style="513" bestFit="1" customWidth="1"/>
    <col min="10501" max="10501" width="35" style="513" customWidth="1"/>
    <col min="10502" max="10502" width="8.85546875" style="513" customWidth="1"/>
    <col min="10503" max="10503" width="8.5703125" style="513" customWidth="1"/>
    <col min="10504" max="10504" width="7.7109375" style="513" customWidth="1"/>
    <col min="10505" max="10505" width="7.42578125" style="513" customWidth="1"/>
    <col min="10506" max="10751" width="9.140625" style="513"/>
    <col min="10752" max="10752" width="5" style="513" bestFit="1" customWidth="1"/>
    <col min="10753" max="10753" width="26.5703125" style="513" customWidth="1"/>
    <col min="10754" max="10754" width="9.7109375" style="513" bestFit="1" customWidth="1"/>
    <col min="10755" max="10755" width="18.7109375" style="513" customWidth="1"/>
    <col min="10756" max="10756" width="18.7109375" style="513" bestFit="1" customWidth="1"/>
    <col min="10757" max="10757" width="35" style="513" customWidth="1"/>
    <col min="10758" max="10758" width="8.85546875" style="513" customWidth="1"/>
    <col min="10759" max="10759" width="8.5703125" style="513" customWidth="1"/>
    <col min="10760" max="10760" width="7.7109375" style="513" customWidth="1"/>
    <col min="10761" max="10761" width="7.42578125" style="513" customWidth="1"/>
    <col min="10762" max="11007" width="9.140625" style="513"/>
    <col min="11008" max="11008" width="5" style="513" bestFit="1" customWidth="1"/>
    <col min="11009" max="11009" width="26.5703125" style="513" customWidth="1"/>
    <col min="11010" max="11010" width="9.7109375" style="513" bestFit="1" customWidth="1"/>
    <col min="11011" max="11011" width="18.7109375" style="513" customWidth="1"/>
    <col min="11012" max="11012" width="18.7109375" style="513" bestFit="1" customWidth="1"/>
    <col min="11013" max="11013" width="35" style="513" customWidth="1"/>
    <col min="11014" max="11014" width="8.85546875" style="513" customWidth="1"/>
    <col min="11015" max="11015" width="8.5703125" style="513" customWidth="1"/>
    <col min="11016" max="11016" width="7.7109375" style="513" customWidth="1"/>
    <col min="11017" max="11017" width="7.42578125" style="513" customWidth="1"/>
    <col min="11018" max="11263" width="9.140625" style="513"/>
    <col min="11264" max="11264" width="5" style="513" bestFit="1" customWidth="1"/>
    <col min="11265" max="11265" width="26.5703125" style="513" customWidth="1"/>
    <col min="11266" max="11266" width="9.7109375" style="513" bestFit="1" customWidth="1"/>
    <col min="11267" max="11267" width="18.7109375" style="513" customWidth="1"/>
    <col min="11268" max="11268" width="18.7109375" style="513" bestFit="1" customWidth="1"/>
    <col min="11269" max="11269" width="35" style="513" customWidth="1"/>
    <col min="11270" max="11270" width="8.85546875" style="513" customWidth="1"/>
    <col min="11271" max="11271" width="8.5703125" style="513" customWidth="1"/>
    <col min="11272" max="11272" width="7.7109375" style="513" customWidth="1"/>
    <col min="11273" max="11273" width="7.42578125" style="513" customWidth="1"/>
    <col min="11274" max="11519" width="9.140625" style="513"/>
    <col min="11520" max="11520" width="5" style="513" bestFit="1" customWidth="1"/>
    <col min="11521" max="11521" width="26.5703125" style="513" customWidth="1"/>
    <col min="11522" max="11522" width="9.7109375" style="513" bestFit="1" customWidth="1"/>
    <col min="11523" max="11523" width="18.7109375" style="513" customWidth="1"/>
    <col min="11524" max="11524" width="18.7109375" style="513" bestFit="1" customWidth="1"/>
    <col min="11525" max="11525" width="35" style="513" customWidth="1"/>
    <col min="11526" max="11526" width="8.85546875" style="513" customWidth="1"/>
    <col min="11527" max="11527" width="8.5703125" style="513" customWidth="1"/>
    <col min="11528" max="11528" width="7.7109375" style="513" customWidth="1"/>
    <col min="11529" max="11529" width="7.42578125" style="513" customWidth="1"/>
    <col min="11530" max="11775" width="9.140625" style="513"/>
    <col min="11776" max="11776" width="5" style="513" bestFit="1" customWidth="1"/>
    <col min="11777" max="11777" width="26.5703125" style="513" customWidth="1"/>
    <col min="11778" max="11778" width="9.7109375" style="513" bestFit="1" customWidth="1"/>
    <col min="11779" max="11779" width="18.7109375" style="513" customWidth="1"/>
    <col min="11780" max="11780" width="18.7109375" style="513" bestFit="1" customWidth="1"/>
    <col min="11781" max="11781" width="35" style="513" customWidth="1"/>
    <col min="11782" max="11782" width="8.85546875" style="513" customWidth="1"/>
    <col min="11783" max="11783" width="8.5703125" style="513" customWidth="1"/>
    <col min="11784" max="11784" width="7.7109375" style="513" customWidth="1"/>
    <col min="11785" max="11785" width="7.42578125" style="513" customWidth="1"/>
    <col min="11786" max="12031" width="9.140625" style="513"/>
    <col min="12032" max="12032" width="5" style="513" bestFit="1" customWidth="1"/>
    <col min="12033" max="12033" width="26.5703125" style="513" customWidth="1"/>
    <col min="12034" max="12034" width="9.7109375" style="513" bestFit="1" customWidth="1"/>
    <col min="12035" max="12035" width="18.7109375" style="513" customWidth="1"/>
    <col min="12036" max="12036" width="18.7109375" style="513" bestFit="1" customWidth="1"/>
    <col min="12037" max="12037" width="35" style="513" customWidth="1"/>
    <col min="12038" max="12038" width="8.85546875" style="513" customWidth="1"/>
    <col min="12039" max="12039" width="8.5703125" style="513" customWidth="1"/>
    <col min="12040" max="12040" width="7.7109375" style="513" customWidth="1"/>
    <col min="12041" max="12041" width="7.42578125" style="513" customWidth="1"/>
    <col min="12042" max="12287" width="9.140625" style="513"/>
    <col min="12288" max="12288" width="5" style="513" bestFit="1" customWidth="1"/>
    <col min="12289" max="12289" width="26.5703125" style="513" customWidth="1"/>
    <col min="12290" max="12290" width="9.7109375" style="513" bestFit="1" customWidth="1"/>
    <col min="12291" max="12291" width="18.7109375" style="513" customWidth="1"/>
    <col min="12292" max="12292" width="18.7109375" style="513" bestFit="1" customWidth="1"/>
    <col min="12293" max="12293" width="35" style="513" customWidth="1"/>
    <col min="12294" max="12294" width="8.85546875" style="513" customWidth="1"/>
    <col min="12295" max="12295" width="8.5703125" style="513" customWidth="1"/>
    <col min="12296" max="12296" width="7.7109375" style="513" customWidth="1"/>
    <col min="12297" max="12297" width="7.42578125" style="513" customWidth="1"/>
    <col min="12298" max="12543" width="9.140625" style="513"/>
    <col min="12544" max="12544" width="5" style="513" bestFit="1" customWidth="1"/>
    <col min="12545" max="12545" width="26.5703125" style="513" customWidth="1"/>
    <col min="12546" max="12546" width="9.7109375" style="513" bestFit="1" customWidth="1"/>
    <col min="12547" max="12547" width="18.7109375" style="513" customWidth="1"/>
    <col min="12548" max="12548" width="18.7109375" style="513" bestFit="1" customWidth="1"/>
    <col min="12549" max="12549" width="35" style="513" customWidth="1"/>
    <col min="12550" max="12550" width="8.85546875" style="513" customWidth="1"/>
    <col min="12551" max="12551" width="8.5703125" style="513" customWidth="1"/>
    <col min="12552" max="12552" width="7.7109375" style="513" customWidth="1"/>
    <col min="12553" max="12553" width="7.42578125" style="513" customWidth="1"/>
    <col min="12554" max="12799" width="9.140625" style="513"/>
    <col min="12800" max="12800" width="5" style="513" bestFit="1" customWidth="1"/>
    <col min="12801" max="12801" width="26.5703125" style="513" customWidth="1"/>
    <col min="12802" max="12802" width="9.7109375" style="513" bestFit="1" customWidth="1"/>
    <col min="12803" max="12803" width="18.7109375" style="513" customWidth="1"/>
    <col min="12804" max="12804" width="18.7109375" style="513" bestFit="1" customWidth="1"/>
    <col min="12805" max="12805" width="35" style="513" customWidth="1"/>
    <col min="12806" max="12806" width="8.85546875" style="513" customWidth="1"/>
    <col min="12807" max="12807" width="8.5703125" style="513" customWidth="1"/>
    <col min="12808" max="12808" width="7.7109375" style="513" customWidth="1"/>
    <col min="12809" max="12809" width="7.42578125" style="513" customWidth="1"/>
    <col min="12810" max="13055" width="9.140625" style="513"/>
    <col min="13056" max="13056" width="5" style="513" bestFit="1" customWidth="1"/>
    <col min="13057" max="13057" width="26.5703125" style="513" customWidth="1"/>
    <col min="13058" max="13058" width="9.7109375" style="513" bestFit="1" customWidth="1"/>
    <col min="13059" max="13059" width="18.7109375" style="513" customWidth="1"/>
    <col min="13060" max="13060" width="18.7109375" style="513" bestFit="1" customWidth="1"/>
    <col min="13061" max="13061" width="35" style="513" customWidth="1"/>
    <col min="13062" max="13062" width="8.85546875" style="513" customWidth="1"/>
    <col min="13063" max="13063" width="8.5703125" style="513" customWidth="1"/>
    <col min="13064" max="13064" width="7.7109375" style="513" customWidth="1"/>
    <col min="13065" max="13065" width="7.42578125" style="513" customWidth="1"/>
    <col min="13066" max="13311" width="9.140625" style="513"/>
    <col min="13312" max="13312" width="5" style="513" bestFit="1" customWidth="1"/>
    <col min="13313" max="13313" width="26.5703125" style="513" customWidth="1"/>
    <col min="13314" max="13314" width="9.7109375" style="513" bestFit="1" customWidth="1"/>
    <col min="13315" max="13315" width="18.7109375" style="513" customWidth="1"/>
    <col min="13316" max="13316" width="18.7109375" style="513" bestFit="1" customWidth="1"/>
    <col min="13317" max="13317" width="35" style="513" customWidth="1"/>
    <col min="13318" max="13318" width="8.85546875" style="513" customWidth="1"/>
    <col min="13319" max="13319" width="8.5703125" style="513" customWidth="1"/>
    <col min="13320" max="13320" width="7.7109375" style="513" customWidth="1"/>
    <col min="13321" max="13321" width="7.42578125" style="513" customWidth="1"/>
    <col min="13322" max="13567" width="9.140625" style="513"/>
    <col min="13568" max="13568" width="5" style="513" bestFit="1" customWidth="1"/>
    <col min="13569" max="13569" width="26.5703125" style="513" customWidth="1"/>
    <col min="13570" max="13570" width="9.7109375" style="513" bestFit="1" customWidth="1"/>
    <col min="13571" max="13571" width="18.7109375" style="513" customWidth="1"/>
    <col min="13572" max="13572" width="18.7109375" style="513" bestFit="1" customWidth="1"/>
    <col min="13573" max="13573" width="35" style="513" customWidth="1"/>
    <col min="13574" max="13574" width="8.85546875" style="513" customWidth="1"/>
    <col min="13575" max="13575" width="8.5703125" style="513" customWidth="1"/>
    <col min="13576" max="13576" width="7.7109375" style="513" customWidth="1"/>
    <col min="13577" max="13577" width="7.42578125" style="513" customWidth="1"/>
    <col min="13578" max="13823" width="9.140625" style="513"/>
    <col min="13824" max="13824" width="5" style="513" bestFit="1" customWidth="1"/>
    <col min="13825" max="13825" width="26.5703125" style="513" customWidth="1"/>
    <col min="13826" max="13826" width="9.7109375" style="513" bestFit="1" customWidth="1"/>
    <col min="13827" max="13827" width="18.7109375" style="513" customWidth="1"/>
    <col min="13828" max="13828" width="18.7109375" style="513" bestFit="1" customWidth="1"/>
    <col min="13829" max="13829" width="35" style="513" customWidth="1"/>
    <col min="13830" max="13830" width="8.85546875" style="513" customWidth="1"/>
    <col min="13831" max="13831" width="8.5703125" style="513" customWidth="1"/>
    <col min="13832" max="13832" width="7.7109375" style="513" customWidth="1"/>
    <col min="13833" max="13833" width="7.42578125" style="513" customWidth="1"/>
    <col min="13834" max="14079" width="9.140625" style="513"/>
    <col min="14080" max="14080" width="5" style="513" bestFit="1" customWidth="1"/>
    <col min="14081" max="14081" width="26.5703125" style="513" customWidth="1"/>
    <col min="14082" max="14082" width="9.7109375" style="513" bestFit="1" customWidth="1"/>
    <col min="14083" max="14083" width="18.7109375" style="513" customWidth="1"/>
    <col min="14084" max="14084" width="18.7109375" style="513" bestFit="1" customWidth="1"/>
    <col min="14085" max="14085" width="35" style="513" customWidth="1"/>
    <col min="14086" max="14086" width="8.85546875" style="513" customWidth="1"/>
    <col min="14087" max="14087" width="8.5703125" style="513" customWidth="1"/>
    <col min="14088" max="14088" width="7.7109375" style="513" customWidth="1"/>
    <col min="14089" max="14089" width="7.42578125" style="513" customWidth="1"/>
    <col min="14090" max="14335" width="9.140625" style="513"/>
    <col min="14336" max="14336" width="5" style="513" bestFit="1" customWidth="1"/>
    <col min="14337" max="14337" width="26.5703125" style="513" customWidth="1"/>
    <col min="14338" max="14338" width="9.7109375" style="513" bestFit="1" customWidth="1"/>
    <col min="14339" max="14339" width="18.7109375" style="513" customWidth="1"/>
    <col min="14340" max="14340" width="18.7109375" style="513" bestFit="1" customWidth="1"/>
    <col min="14341" max="14341" width="35" style="513" customWidth="1"/>
    <col min="14342" max="14342" width="8.85546875" style="513" customWidth="1"/>
    <col min="14343" max="14343" width="8.5703125" style="513" customWidth="1"/>
    <col min="14344" max="14344" width="7.7109375" style="513" customWidth="1"/>
    <col min="14345" max="14345" width="7.42578125" style="513" customWidth="1"/>
    <col min="14346" max="14591" width="9.140625" style="513"/>
    <col min="14592" max="14592" width="5" style="513" bestFit="1" customWidth="1"/>
    <col min="14593" max="14593" width="26.5703125" style="513" customWidth="1"/>
    <col min="14594" max="14594" width="9.7109375" style="513" bestFit="1" customWidth="1"/>
    <col min="14595" max="14595" width="18.7109375" style="513" customWidth="1"/>
    <col min="14596" max="14596" width="18.7109375" style="513" bestFit="1" customWidth="1"/>
    <col min="14597" max="14597" width="35" style="513" customWidth="1"/>
    <col min="14598" max="14598" width="8.85546875" style="513" customWidth="1"/>
    <col min="14599" max="14599" width="8.5703125" style="513" customWidth="1"/>
    <col min="14600" max="14600" width="7.7109375" style="513" customWidth="1"/>
    <col min="14601" max="14601" width="7.42578125" style="513" customWidth="1"/>
    <col min="14602" max="14847" width="9.140625" style="513"/>
    <col min="14848" max="14848" width="5" style="513" bestFit="1" customWidth="1"/>
    <col min="14849" max="14849" width="26.5703125" style="513" customWidth="1"/>
    <col min="14850" max="14850" width="9.7109375" style="513" bestFit="1" customWidth="1"/>
    <col min="14851" max="14851" width="18.7109375" style="513" customWidth="1"/>
    <col min="14852" max="14852" width="18.7109375" style="513" bestFit="1" customWidth="1"/>
    <col min="14853" max="14853" width="35" style="513" customWidth="1"/>
    <col min="14854" max="14854" width="8.85546875" style="513" customWidth="1"/>
    <col min="14855" max="14855" width="8.5703125" style="513" customWidth="1"/>
    <col min="14856" max="14856" width="7.7109375" style="513" customWidth="1"/>
    <col min="14857" max="14857" width="7.42578125" style="513" customWidth="1"/>
    <col min="14858" max="15103" width="9.140625" style="513"/>
    <col min="15104" max="15104" width="5" style="513" bestFit="1" customWidth="1"/>
    <col min="15105" max="15105" width="26.5703125" style="513" customWidth="1"/>
    <col min="15106" max="15106" width="9.7109375" style="513" bestFit="1" customWidth="1"/>
    <col min="15107" max="15107" width="18.7109375" style="513" customWidth="1"/>
    <col min="15108" max="15108" width="18.7109375" style="513" bestFit="1" customWidth="1"/>
    <col min="15109" max="15109" width="35" style="513" customWidth="1"/>
    <col min="15110" max="15110" width="8.85546875" style="513" customWidth="1"/>
    <col min="15111" max="15111" width="8.5703125" style="513" customWidth="1"/>
    <col min="15112" max="15112" width="7.7109375" style="513" customWidth="1"/>
    <col min="15113" max="15113" width="7.42578125" style="513" customWidth="1"/>
    <col min="15114" max="15359" width="9.140625" style="513"/>
    <col min="15360" max="15360" width="5" style="513" bestFit="1" customWidth="1"/>
    <col min="15361" max="15361" width="26.5703125" style="513" customWidth="1"/>
    <col min="15362" max="15362" width="9.7109375" style="513" bestFit="1" customWidth="1"/>
    <col min="15363" max="15363" width="18.7109375" style="513" customWidth="1"/>
    <col min="15364" max="15364" width="18.7109375" style="513" bestFit="1" customWidth="1"/>
    <col min="15365" max="15365" width="35" style="513" customWidth="1"/>
    <col min="15366" max="15366" width="8.85546875" style="513" customWidth="1"/>
    <col min="15367" max="15367" width="8.5703125" style="513" customWidth="1"/>
    <col min="15368" max="15368" width="7.7109375" style="513" customWidth="1"/>
    <col min="15369" max="15369" width="7.42578125" style="513" customWidth="1"/>
    <col min="15370" max="15615" width="9.140625" style="513"/>
    <col min="15616" max="15616" width="5" style="513" bestFit="1" customWidth="1"/>
    <col min="15617" max="15617" width="26.5703125" style="513" customWidth="1"/>
    <col min="15618" max="15618" width="9.7109375" style="513" bestFit="1" customWidth="1"/>
    <col min="15619" max="15619" width="18.7109375" style="513" customWidth="1"/>
    <col min="15620" max="15620" width="18.7109375" style="513" bestFit="1" customWidth="1"/>
    <col min="15621" max="15621" width="35" style="513" customWidth="1"/>
    <col min="15622" max="15622" width="8.85546875" style="513" customWidth="1"/>
    <col min="15623" max="15623" width="8.5703125" style="513" customWidth="1"/>
    <col min="15624" max="15624" width="7.7109375" style="513" customWidth="1"/>
    <col min="15625" max="15625" width="7.42578125" style="513" customWidth="1"/>
    <col min="15626" max="15871" width="9.140625" style="513"/>
    <col min="15872" max="15872" width="5" style="513" bestFit="1" customWidth="1"/>
    <col min="15873" max="15873" width="26.5703125" style="513" customWidth="1"/>
    <col min="15874" max="15874" width="9.7109375" style="513" bestFit="1" customWidth="1"/>
    <col min="15875" max="15875" width="18.7109375" style="513" customWidth="1"/>
    <col min="15876" max="15876" width="18.7109375" style="513" bestFit="1" customWidth="1"/>
    <col min="15877" max="15877" width="35" style="513" customWidth="1"/>
    <col min="15878" max="15878" width="8.85546875" style="513" customWidth="1"/>
    <col min="15879" max="15879" width="8.5703125" style="513" customWidth="1"/>
    <col min="15880" max="15880" width="7.7109375" style="513" customWidth="1"/>
    <col min="15881" max="15881" width="7.42578125" style="513" customWidth="1"/>
    <col min="15882" max="16127" width="9.140625" style="513"/>
    <col min="16128" max="16128" width="5" style="513" bestFit="1" customWidth="1"/>
    <col min="16129" max="16129" width="26.5703125" style="513" customWidth="1"/>
    <col min="16130" max="16130" width="9.7109375" style="513" bestFit="1" customWidth="1"/>
    <col min="16131" max="16131" width="18.7109375" style="513" customWidth="1"/>
    <col min="16132" max="16132" width="18.7109375" style="513" bestFit="1" customWidth="1"/>
    <col min="16133" max="16133" width="35" style="513" customWidth="1"/>
    <col min="16134" max="16134" width="8.85546875" style="513" customWidth="1"/>
    <col min="16135" max="16135" width="8.5703125" style="513" customWidth="1"/>
    <col min="16136" max="16136" width="7.7109375" style="513" customWidth="1"/>
    <col min="16137" max="16137" width="7.42578125" style="513" customWidth="1"/>
    <col min="16138" max="16384" width="9.140625" style="513"/>
  </cols>
  <sheetData>
    <row r="2" spans="1:10" s="514" customFormat="1" ht="28.5" customHeight="1" x14ac:dyDescent="0.2">
      <c r="A2" s="431" t="str">
        <f>'1'!A12:M12</f>
        <v>ЛИЧНО-КОМАНДНЫЙ ЧЕМПИОНАТ РЕСПУБЛИКИ ТАТАРСТАН ПО ЛЕГКОЙ АТЛЕТИКЕ</v>
      </c>
      <c r="B2" s="431"/>
      <c r="C2" s="431"/>
      <c r="D2" s="431"/>
      <c r="E2" s="431"/>
      <c r="F2" s="431"/>
      <c r="G2" s="431"/>
      <c r="H2" s="431"/>
      <c r="I2" s="431"/>
      <c r="J2" s="431"/>
    </row>
    <row r="3" spans="1:10" s="514" customFormat="1" ht="13.5" x14ac:dyDescent="0.25">
      <c r="A3" s="515"/>
      <c r="B3" s="515"/>
      <c r="C3" s="515"/>
      <c r="D3" s="515"/>
      <c r="E3" s="515"/>
      <c r="F3" s="516"/>
      <c r="G3" s="515"/>
    </row>
    <row r="4" spans="1:10" s="521" customFormat="1" ht="15.75" x14ac:dyDescent="0.25">
      <c r="A4" s="517"/>
      <c r="B4" s="518" t="s">
        <v>63</v>
      </c>
      <c r="C4" s="519"/>
      <c r="D4" s="520" t="s">
        <v>186</v>
      </c>
      <c r="E4" s="519"/>
      <c r="J4" s="522" t="s">
        <v>347</v>
      </c>
    </row>
    <row r="5" spans="1:10" s="526" customFormat="1" ht="18" customHeight="1" x14ac:dyDescent="0.25">
      <c r="A5" s="523"/>
      <c r="B5" s="524" t="str">
        <f>d_8</f>
        <v>МУЖЧИНЫ 2001г.р. и старше</v>
      </c>
      <c r="C5" s="523"/>
      <c r="D5" s="525" t="s">
        <v>187</v>
      </c>
      <c r="E5" s="525"/>
      <c r="J5" s="527" t="str">
        <f>d_4</f>
        <v>06-07 ИЮЛЯ 2017г.</v>
      </c>
    </row>
    <row r="6" spans="1:10" s="532" customFormat="1" x14ac:dyDescent="0.2">
      <c r="A6" s="528" t="s">
        <v>101</v>
      </c>
      <c r="B6" s="529" t="s">
        <v>188</v>
      </c>
      <c r="C6" s="530" t="s">
        <v>37</v>
      </c>
      <c r="D6" s="530" t="s">
        <v>66</v>
      </c>
      <c r="E6" s="531" t="s">
        <v>189</v>
      </c>
      <c r="F6" s="528" t="s">
        <v>191</v>
      </c>
      <c r="G6" s="528" t="s">
        <v>192</v>
      </c>
      <c r="H6" s="528" t="s">
        <v>175</v>
      </c>
      <c r="I6" s="528" t="s">
        <v>178</v>
      </c>
      <c r="J6" s="530" t="s">
        <v>190</v>
      </c>
    </row>
    <row r="7" spans="1:10" s="532" customFormat="1" x14ac:dyDescent="0.2">
      <c r="A7" s="528"/>
      <c r="B7" s="529"/>
      <c r="C7" s="530"/>
      <c r="D7" s="530"/>
      <c r="E7" s="531"/>
      <c r="F7" s="528" t="s">
        <v>63</v>
      </c>
      <c r="G7" s="528"/>
      <c r="H7" s="528" t="s">
        <v>63</v>
      </c>
      <c r="I7" s="528"/>
      <c r="J7" s="529"/>
    </row>
    <row r="8" spans="1:10" s="538" customFormat="1" x14ac:dyDescent="0.2">
      <c r="A8" s="533" t="s">
        <v>17</v>
      </c>
      <c r="B8" s="534" t="s">
        <v>501</v>
      </c>
      <c r="C8" s="535">
        <v>1990</v>
      </c>
      <c r="D8" s="536" t="s">
        <v>152</v>
      </c>
      <c r="E8" s="535" t="s">
        <v>223</v>
      </c>
      <c r="F8" s="537">
        <v>10.83</v>
      </c>
      <c r="G8" s="536" t="s">
        <v>68</v>
      </c>
      <c r="H8" s="536" t="s">
        <v>158</v>
      </c>
      <c r="I8" s="536"/>
      <c r="J8" s="536" t="s">
        <v>250</v>
      </c>
    </row>
    <row r="9" spans="1:10" s="538" customFormat="1" x14ac:dyDescent="0.2">
      <c r="A9" s="533" t="s">
        <v>18</v>
      </c>
      <c r="B9" s="534" t="s">
        <v>571</v>
      </c>
      <c r="C9" s="535">
        <v>1991</v>
      </c>
      <c r="D9" s="536" t="s">
        <v>152</v>
      </c>
      <c r="E9" s="535" t="s">
        <v>160</v>
      </c>
      <c r="F9" s="537">
        <v>11.03</v>
      </c>
      <c r="G9" s="536">
        <v>1</v>
      </c>
      <c r="H9" s="536">
        <v>3</v>
      </c>
      <c r="I9" s="536">
        <v>20</v>
      </c>
      <c r="J9" s="536" t="s">
        <v>295</v>
      </c>
    </row>
    <row r="10" spans="1:10" s="538" customFormat="1" x14ac:dyDescent="0.2">
      <c r="A10" s="533" t="s">
        <v>19</v>
      </c>
      <c r="B10" s="534" t="s">
        <v>468</v>
      </c>
      <c r="C10" s="535">
        <v>1994</v>
      </c>
      <c r="D10" s="536" t="s">
        <v>152</v>
      </c>
      <c r="E10" s="535" t="s">
        <v>161</v>
      </c>
      <c r="F10" s="537">
        <v>11.23</v>
      </c>
      <c r="G10" s="536">
        <v>1</v>
      </c>
      <c r="H10" s="536" t="s">
        <v>158</v>
      </c>
      <c r="I10" s="536"/>
      <c r="J10" s="536" t="s">
        <v>469</v>
      </c>
    </row>
    <row r="11" spans="1:10" s="526" customFormat="1" ht="18" hidden="1" customHeight="1" x14ac:dyDescent="0.2">
      <c r="A11" s="523"/>
      <c r="B11" s="524" t="str">
        <f>Name_1</f>
        <v xml:space="preserve"> </v>
      </c>
      <c r="C11" s="523"/>
      <c r="D11" s="525" t="s">
        <v>187</v>
      </c>
      <c r="E11" s="525"/>
      <c r="J11" s="542"/>
    </row>
    <row r="12" spans="1:10" s="532" customFormat="1" hidden="1" x14ac:dyDescent="0.2">
      <c r="A12" s="528" t="s">
        <v>101</v>
      </c>
      <c r="B12" s="529" t="s">
        <v>188</v>
      </c>
      <c r="C12" s="530" t="s">
        <v>37</v>
      </c>
      <c r="D12" s="530" t="s">
        <v>66</v>
      </c>
      <c r="E12" s="531" t="s">
        <v>189</v>
      </c>
      <c r="F12" s="528" t="s">
        <v>191</v>
      </c>
      <c r="G12" s="528" t="s">
        <v>192</v>
      </c>
      <c r="H12" s="528" t="s">
        <v>175</v>
      </c>
      <c r="I12" s="528" t="s">
        <v>178</v>
      </c>
      <c r="J12" s="530" t="s">
        <v>190</v>
      </c>
    </row>
    <row r="13" spans="1:10" s="532" customFormat="1" hidden="1" x14ac:dyDescent="0.2">
      <c r="A13" s="528"/>
      <c r="B13" s="529"/>
      <c r="C13" s="530"/>
      <c r="D13" s="530"/>
      <c r="E13" s="531"/>
      <c r="F13" s="528" t="s">
        <v>63</v>
      </c>
      <c r="G13" s="528"/>
      <c r="H13" s="528" t="s">
        <v>63</v>
      </c>
      <c r="I13" s="528"/>
      <c r="J13" s="529"/>
    </row>
    <row r="14" spans="1:10" s="538" customFormat="1" hidden="1" x14ac:dyDescent="0.2">
      <c r="A14" s="533" t="s">
        <v>17</v>
      </c>
      <c r="B14" s="534" t="s">
        <v>216</v>
      </c>
      <c r="C14" s="535">
        <v>2002</v>
      </c>
      <c r="D14" s="536" t="s">
        <v>267</v>
      </c>
      <c r="E14" s="535" t="s">
        <v>164</v>
      </c>
      <c r="F14" s="537">
        <v>11.74</v>
      </c>
      <c r="G14" s="536">
        <v>2</v>
      </c>
      <c r="H14" s="536"/>
      <c r="I14" s="536"/>
      <c r="J14" s="536" t="s">
        <v>308</v>
      </c>
    </row>
    <row r="15" spans="1:10" s="538" customFormat="1" hidden="1" x14ac:dyDescent="0.2">
      <c r="A15" s="533" t="s">
        <v>18</v>
      </c>
      <c r="B15" s="534" t="s">
        <v>294</v>
      </c>
      <c r="C15" s="535">
        <v>2002</v>
      </c>
      <c r="D15" s="536" t="s">
        <v>292</v>
      </c>
      <c r="E15" s="535" t="s">
        <v>211</v>
      </c>
      <c r="F15" s="537">
        <v>11.92</v>
      </c>
      <c r="G15" s="536">
        <v>2</v>
      </c>
      <c r="H15" s="536"/>
      <c r="I15" s="536"/>
      <c r="J15" s="536" t="s">
        <v>264</v>
      </c>
    </row>
    <row r="16" spans="1:10" s="538" customFormat="1" hidden="1" x14ac:dyDescent="0.2">
      <c r="A16" s="533" t="s">
        <v>19</v>
      </c>
      <c r="B16" s="534" t="s">
        <v>284</v>
      </c>
      <c r="C16" s="535">
        <v>2002</v>
      </c>
      <c r="D16" s="536" t="s">
        <v>162</v>
      </c>
      <c r="E16" s="535" t="s">
        <v>163</v>
      </c>
      <c r="F16" s="537">
        <v>11.94</v>
      </c>
      <c r="G16" s="536">
        <v>2</v>
      </c>
      <c r="H16" s="536"/>
      <c r="I16" s="536"/>
      <c r="J16" s="536" t="s">
        <v>227</v>
      </c>
    </row>
    <row r="17" spans="1:10" s="526" customFormat="1" ht="18" customHeight="1" x14ac:dyDescent="0.25">
      <c r="A17" s="523"/>
      <c r="B17" s="524" t="str">
        <f>d_8</f>
        <v>МУЖЧИНЫ 2001г.р. и старше</v>
      </c>
      <c r="C17" s="523"/>
      <c r="D17" s="525" t="s">
        <v>341</v>
      </c>
      <c r="E17" s="525"/>
      <c r="J17" s="527" t="s">
        <v>63</v>
      </c>
    </row>
    <row r="18" spans="1:10" s="532" customFormat="1" x14ac:dyDescent="0.2">
      <c r="A18" s="528" t="s">
        <v>101</v>
      </c>
      <c r="B18" s="529" t="s">
        <v>188</v>
      </c>
      <c r="C18" s="530" t="s">
        <v>37</v>
      </c>
      <c r="D18" s="530" t="s">
        <v>66</v>
      </c>
      <c r="E18" s="531" t="s">
        <v>189</v>
      </c>
      <c r="F18" s="528" t="s">
        <v>191</v>
      </c>
      <c r="G18" s="528" t="s">
        <v>192</v>
      </c>
      <c r="H18" s="528" t="s">
        <v>175</v>
      </c>
      <c r="I18" s="528" t="s">
        <v>178</v>
      </c>
      <c r="J18" s="530" t="s">
        <v>190</v>
      </c>
    </row>
    <row r="19" spans="1:10" s="538" customFormat="1" x14ac:dyDescent="0.2">
      <c r="A19" s="533"/>
      <c r="B19" s="534"/>
      <c r="C19" s="535"/>
      <c r="D19" s="536"/>
      <c r="E19" s="535"/>
      <c r="F19" s="537" t="s">
        <v>63</v>
      </c>
      <c r="G19" s="536"/>
      <c r="H19" s="536" t="s">
        <v>63</v>
      </c>
      <c r="I19" s="536"/>
      <c r="J19" s="536"/>
    </row>
    <row r="20" spans="1:10" s="538" customFormat="1" x14ac:dyDescent="0.2">
      <c r="A20" s="533" t="s">
        <v>17</v>
      </c>
      <c r="B20" s="534" t="s">
        <v>496</v>
      </c>
      <c r="C20" s="535">
        <v>1987</v>
      </c>
      <c r="D20" s="536" t="s">
        <v>162</v>
      </c>
      <c r="E20" s="535" t="s">
        <v>171</v>
      </c>
      <c r="F20" s="537">
        <v>14.12</v>
      </c>
      <c r="G20" s="536" t="s">
        <v>439</v>
      </c>
      <c r="H20" s="536" t="s">
        <v>158</v>
      </c>
      <c r="I20" s="536"/>
      <c r="J20" s="536" t="s">
        <v>497</v>
      </c>
    </row>
    <row r="21" spans="1:10" s="538" customFormat="1" x14ac:dyDescent="0.2">
      <c r="A21" s="533" t="s">
        <v>18</v>
      </c>
      <c r="B21" s="534" t="s">
        <v>447</v>
      </c>
      <c r="C21" s="535">
        <v>1997</v>
      </c>
      <c r="D21" s="536" t="s">
        <v>152</v>
      </c>
      <c r="E21" s="535" t="s">
        <v>160</v>
      </c>
      <c r="F21" s="537">
        <v>15.49</v>
      </c>
      <c r="G21" s="536">
        <v>1</v>
      </c>
      <c r="H21" s="536">
        <v>3</v>
      </c>
      <c r="I21" s="536">
        <v>20</v>
      </c>
      <c r="J21" s="536" t="s">
        <v>168</v>
      </c>
    </row>
    <row r="22" spans="1:10" s="538" customFormat="1" x14ac:dyDescent="0.2">
      <c r="A22" s="533"/>
      <c r="B22" s="534"/>
      <c r="C22" s="535"/>
      <c r="D22" s="536"/>
      <c r="E22" s="535"/>
      <c r="F22" s="537"/>
      <c r="G22" s="536"/>
      <c r="H22" s="536"/>
      <c r="I22" s="536"/>
      <c r="J22" s="536"/>
    </row>
    <row r="23" spans="1:10" s="526" customFormat="1" ht="18" hidden="1" customHeight="1" x14ac:dyDescent="0.2">
      <c r="A23" s="523"/>
      <c r="B23" s="524" t="str">
        <f>Name_1</f>
        <v xml:space="preserve"> </v>
      </c>
      <c r="C23" s="523"/>
      <c r="D23" s="525" t="s">
        <v>341</v>
      </c>
      <c r="E23" s="525"/>
      <c r="J23" s="542"/>
    </row>
    <row r="24" spans="1:10" s="532" customFormat="1" hidden="1" x14ac:dyDescent="0.2">
      <c r="A24" s="528" t="s">
        <v>101</v>
      </c>
      <c r="B24" s="529" t="s">
        <v>188</v>
      </c>
      <c r="C24" s="530" t="s">
        <v>37</v>
      </c>
      <c r="D24" s="530" t="s">
        <v>66</v>
      </c>
      <c r="E24" s="531" t="s">
        <v>189</v>
      </c>
      <c r="F24" s="528" t="s">
        <v>191</v>
      </c>
      <c r="G24" s="528" t="s">
        <v>192</v>
      </c>
      <c r="H24" s="528" t="s">
        <v>175</v>
      </c>
      <c r="I24" s="528" t="s">
        <v>178</v>
      </c>
      <c r="J24" s="530" t="s">
        <v>190</v>
      </c>
    </row>
    <row r="25" spans="1:10" s="532" customFormat="1" hidden="1" x14ac:dyDescent="0.2">
      <c r="A25" s="528"/>
      <c r="B25" s="529"/>
      <c r="C25" s="530"/>
      <c r="D25" s="530"/>
      <c r="E25" s="531"/>
      <c r="F25" s="528" t="s">
        <v>63</v>
      </c>
      <c r="G25" s="528"/>
      <c r="H25" s="528" t="s">
        <v>63</v>
      </c>
      <c r="I25" s="528"/>
      <c r="J25" s="529"/>
    </row>
    <row r="26" spans="1:10" s="538" customFormat="1" hidden="1" x14ac:dyDescent="0.2">
      <c r="A26" s="533" t="s">
        <v>17</v>
      </c>
      <c r="B26" s="534" t="s">
        <v>212</v>
      </c>
      <c r="C26" s="535">
        <v>2002</v>
      </c>
      <c r="D26" s="536" t="s">
        <v>152</v>
      </c>
      <c r="E26" s="535" t="s">
        <v>211</v>
      </c>
      <c r="F26" s="537">
        <v>17.61</v>
      </c>
      <c r="G26" s="536">
        <v>3</v>
      </c>
      <c r="H26" s="536" t="s">
        <v>63</v>
      </c>
      <c r="I26" s="536"/>
      <c r="J26" s="536" t="s">
        <v>213</v>
      </c>
    </row>
    <row r="27" spans="1:10" s="538" customFormat="1" hidden="1" x14ac:dyDescent="0.2">
      <c r="A27" s="533" t="s">
        <v>18</v>
      </c>
      <c r="B27" s="534"/>
      <c r="C27" s="535"/>
      <c r="D27" s="536"/>
      <c r="E27" s="535"/>
      <c r="F27" s="537"/>
      <c r="G27" s="536"/>
      <c r="H27" s="536"/>
      <c r="I27" s="536"/>
      <c r="J27" s="536"/>
    </row>
    <row r="28" spans="1:10" s="538" customFormat="1" hidden="1" x14ac:dyDescent="0.2">
      <c r="A28" s="533" t="s">
        <v>19</v>
      </c>
      <c r="B28" s="534"/>
      <c r="C28" s="535"/>
      <c r="D28" s="536"/>
      <c r="E28" s="535"/>
      <c r="F28" s="537"/>
      <c r="G28" s="536"/>
      <c r="H28" s="536"/>
      <c r="I28" s="536"/>
      <c r="J28" s="536"/>
    </row>
    <row r="29" spans="1:10" s="526" customFormat="1" ht="18" customHeight="1" x14ac:dyDescent="0.25">
      <c r="A29" s="523"/>
      <c r="B29" s="524" t="str">
        <f>d_8</f>
        <v>МУЖЧИНЫ 2001г.р. и старше</v>
      </c>
      <c r="C29" s="523"/>
      <c r="D29" s="525" t="s">
        <v>193</v>
      </c>
      <c r="E29" s="525"/>
      <c r="J29" s="527" t="s">
        <v>63</v>
      </c>
    </row>
    <row r="30" spans="1:10" s="532" customFormat="1" x14ac:dyDescent="0.2">
      <c r="A30" s="528" t="s">
        <v>101</v>
      </c>
      <c r="B30" s="529" t="s">
        <v>188</v>
      </c>
      <c r="C30" s="530" t="s">
        <v>37</v>
      </c>
      <c r="D30" s="530" t="s">
        <v>66</v>
      </c>
      <c r="E30" s="531" t="s">
        <v>189</v>
      </c>
      <c r="F30" s="528" t="s">
        <v>191</v>
      </c>
      <c r="G30" s="528" t="s">
        <v>192</v>
      </c>
      <c r="H30" s="528" t="s">
        <v>175</v>
      </c>
      <c r="I30" s="528" t="s">
        <v>178</v>
      </c>
      <c r="J30" s="530" t="s">
        <v>190</v>
      </c>
    </row>
    <row r="31" spans="1:10" s="532" customFormat="1" x14ac:dyDescent="0.2">
      <c r="A31" s="528"/>
      <c r="B31" s="529"/>
      <c r="C31" s="530"/>
      <c r="D31" s="530"/>
      <c r="E31" s="531"/>
      <c r="F31" s="528" t="s">
        <v>63</v>
      </c>
      <c r="G31" s="528"/>
      <c r="H31" s="528" t="s">
        <v>63</v>
      </c>
      <c r="I31" s="528"/>
      <c r="J31" s="529"/>
    </row>
    <row r="32" spans="1:10" s="538" customFormat="1" x14ac:dyDescent="0.2">
      <c r="A32" s="533" t="s">
        <v>17</v>
      </c>
      <c r="B32" s="534"/>
      <c r="C32" s="535"/>
      <c r="D32" s="536"/>
      <c r="E32" s="535"/>
      <c r="F32" s="537"/>
      <c r="G32" s="536"/>
      <c r="H32" s="536"/>
      <c r="I32" s="536"/>
      <c r="J32" s="536"/>
    </row>
    <row r="33" spans="1:10" s="538" customFormat="1" x14ac:dyDescent="0.2">
      <c r="A33" s="533" t="s">
        <v>18</v>
      </c>
      <c r="B33" s="534"/>
      <c r="C33" s="535"/>
      <c r="D33" s="536"/>
      <c r="E33" s="535"/>
      <c r="F33" s="537"/>
      <c r="G33" s="536"/>
      <c r="H33" s="536"/>
      <c r="I33" s="536"/>
      <c r="J33" s="536"/>
    </row>
    <row r="34" spans="1:10" s="538" customFormat="1" x14ac:dyDescent="0.2">
      <c r="A34" s="533" t="s">
        <v>19</v>
      </c>
      <c r="B34" s="534"/>
      <c r="C34" s="535"/>
      <c r="D34" s="536"/>
      <c r="E34" s="535"/>
      <c r="F34" s="537"/>
      <c r="G34" s="536"/>
      <c r="H34" s="536"/>
      <c r="I34" s="536"/>
      <c r="J34" s="536"/>
    </row>
    <row r="35" spans="1:10" s="526" customFormat="1" ht="18" hidden="1" customHeight="1" x14ac:dyDescent="0.2">
      <c r="A35" s="523"/>
      <c r="B35" s="524" t="str">
        <f>Name_1</f>
        <v xml:space="preserve"> </v>
      </c>
      <c r="C35" s="523"/>
      <c r="D35" s="525" t="s">
        <v>193</v>
      </c>
      <c r="E35" s="525"/>
      <c r="J35" s="542"/>
    </row>
    <row r="36" spans="1:10" s="532" customFormat="1" hidden="1" x14ac:dyDescent="0.2">
      <c r="A36" s="528" t="s">
        <v>101</v>
      </c>
      <c r="B36" s="529" t="s">
        <v>188</v>
      </c>
      <c r="C36" s="530" t="s">
        <v>37</v>
      </c>
      <c r="D36" s="530" t="s">
        <v>66</v>
      </c>
      <c r="E36" s="531" t="s">
        <v>189</v>
      </c>
      <c r="F36" s="528" t="s">
        <v>191</v>
      </c>
      <c r="G36" s="528" t="s">
        <v>192</v>
      </c>
      <c r="H36" s="528" t="s">
        <v>175</v>
      </c>
      <c r="I36" s="528" t="s">
        <v>178</v>
      </c>
      <c r="J36" s="530" t="s">
        <v>190</v>
      </c>
    </row>
    <row r="37" spans="1:10" s="532" customFormat="1" hidden="1" x14ac:dyDescent="0.2">
      <c r="A37" s="528"/>
      <c r="B37" s="529"/>
      <c r="C37" s="530"/>
      <c r="D37" s="530"/>
      <c r="E37" s="531"/>
      <c r="F37" s="528" t="s">
        <v>63</v>
      </c>
      <c r="G37" s="528"/>
      <c r="H37" s="528" t="s">
        <v>63</v>
      </c>
      <c r="I37" s="528"/>
      <c r="J37" s="529"/>
    </row>
    <row r="38" spans="1:10" s="538" customFormat="1" hidden="1" x14ac:dyDescent="0.2">
      <c r="A38" s="533" t="s">
        <v>17</v>
      </c>
      <c r="B38" s="534" t="s">
        <v>294</v>
      </c>
      <c r="C38" s="535">
        <v>2002</v>
      </c>
      <c r="D38" s="536" t="s">
        <v>292</v>
      </c>
      <c r="E38" s="535" t="s">
        <v>211</v>
      </c>
      <c r="F38" s="537">
        <v>24</v>
      </c>
      <c r="G38" s="536">
        <v>2</v>
      </c>
      <c r="H38" s="536"/>
      <c r="I38" s="536"/>
      <c r="J38" s="536" t="s">
        <v>264</v>
      </c>
    </row>
    <row r="39" spans="1:10" s="538" customFormat="1" hidden="1" x14ac:dyDescent="0.2">
      <c r="A39" s="533" t="s">
        <v>18</v>
      </c>
      <c r="B39" s="534" t="s">
        <v>216</v>
      </c>
      <c r="C39" s="535">
        <v>2002</v>
      </c>
      <c r="D39" s="536" t="s">
        <v>267</v>
      </c>
      <c r="E39" s="535" t="s">
        <v>164</v>
      </c>
      <c r="F39" s="537">
        <v>24.04</v>
      </c>
      <c r="G39" s="536">
        <v>2</v>
      </c>
      <c r="H39" s="536"/>
      <c r="I39" s="536"/>
      <c r="J39" s="536" t="s">
        <v>308</v>
      </c>
    </row>
    <row r="40" spans="1:10" s="538" customFormat="1" hidden="1" x14ac:dyDescent="0.2">
      <c r="A40" s="533" t="s">
        <v>19</v>
      </c>
      <c r="B40" s="534" t="s">
        <v>280</v>
      </c>
      <c r="C40" s="535">
        <v>2003</v>
      </c>
      <c r="D40" s="536" t="s">
        <v>152</v>
      </c>
      <c r="E40" s="535" t="s">
        <v>160</v>
      </c>
      <c r="F40" s="537">
        <v>24.55</v>
      </c>
      <c r="G40" s="536">
        <v>3</v>
      </c>
      <c r="H40" s="536"/>
      <c r="I40" s="536"/>
      <c r="J40" s="536" t="s">
        <v>168</v>
      </c>
    </row>
    <row r="41" spans="1:10" s="526" customFormat="1" ht="18" customHeight="1" x14ac:dyDescent="0.25">
      <c r="A41" s="523"/>
      <c r="B41" s="524" t="str">
        <f>d_8</f>
        <v>МУЖЧИНЫ 2001г.р. и старше</v>
      </c>
      <c r="C41" s="523"/>
      <c r="D41" s="525" t="s">
        <v>194</v>
      </c>
      <c r="E41" s="525"/>
      <c r="J41" s="527" t="s">
        <v>63</v>
      </c>
    </row>
    <row r="42" spans="1:10" s="532" customFormat="1" x14ac:dyDescent="0.2">
      <c r="A42" s="528" t="s">
        <v>101</v>
      </c>
      <c r="B42" s="529" t="s">
        <v>188</v>
      </c>
      <c r="C42" s="530" t="s">
        <v>37</v>
      </c>
      <c r="D42" s="530" t="s">
        <v>66</v>
      </c>
      <c r="E42" s="531" t="s">
        <v>189</v>
      </c>
      <c r="F42" s="528" t="s">
        <v>191</v>
      </c>
      <c r="G42" s="528" t="s">
        <v>192</v>
      </c>
      <c r="H42" s="528" t="s">
        <v>175</v>
      </c>
      <c r="I42" s="528" t="s">
        <v>178</v>
      </c>
      <c r="J42" s="530" t="s">
        <v>190</v>
      </c>
    </row>
    <row r="43" spans="1:10" s="538" customFormat="1" x14ac:dyDescent="0.2">
      <c r="A43" s="533"/>
      <c r="B43" s="534"/>
      <c r="C43" s="535"/>
      <c r="D43" s="536"/>
      <c r="E43" s="535"/>
      <c r="F43" s="537" t="s">
        <v>63</v>
      </c>
      <c r="G43" s="536"/>
      <c r="H43" s="536" t="s">
        <v>63</v>
      </c>
      <c r="I43" s="536"/>
      <c r="J43" s="536"/>
    </row>
    <row r="44" spans="1:10" s="538" customFormat="1" x14ac:dyDescent="0.2">
      <c r="A44" s="533" t="s">
        <v>17</v>
      </c>
      <c r="B44" s="534" t="s">
        <v>558</v>
      </c>
      <c r="C44" s="535">
        <v>1992</v>
      </c>
      <c r="D44" s="536" t="s">
        <v>173</v>
      </c>
      <c r="E44" s="535" t="s">
        <v>200</v>
      </c>
      <c r="F44" s="537" t="s">
        <v>618</v>
      </c>
      <c r="G44" s="536" t="s">
        <v>68</v>
      </c>
      <c r="H44" s="536">
        <v>2</v>
      </c>
      <c r="I44" s="536" t="s">
        <v>625</v>
      </c>
      <c r="J44" s="536" t="s">
        <v>222</v>
      </c>
    </row>
    <row r="45" spans="1:10" s="538" customFormat="1" x14ac:dyDescent="0.2">
      <c r="A45" s="533" t="s">
        <v>18</v>
      </c>
      <c r="B45" s="534" t="s">
        <v>549</v>
      </c>
      <c r="C45" s="535">
        <v>1992</v>
      </c>
      <c r="D45" s="536" t="s">
        <v>152</v>
      </c>
      <c r="E45" s="535" t="s">
        <v>133</v>
      </c>
      <c r="F45" s="537" t="s">
        <v>615</v>
      </c>
      <c r="G45" s="536">
        <v>1</v>
      </c>
      <c r="H45" s="536" t="s">
        <v>158</v>
      </c>
      <c r="I45" s="536"/>
      <c r="J45" s="536" t="s">
        <v>133</v>
      </c>
    </row>
    <row r="46" spans="1:10" s="538" customFormat="1" x14ac:dyDescent="0.2">
      <c r="A46" s="533" t="s">
        <v>19</v>
      </c>
      <c r="B46" s="534" t="s">
        <v>466</v>
      </c>
      <c r="C46" s="535">
        <v>1998</v>
      </c>
      <c r="D46" s="536" t="s">
        <v>292</v>
      </c>
      <c r="E46" s="535" t="s">
        <v>133</v>
      </c>
      <c r="F46" s="537" t="s">
        <v>617</v>
      </c>
      <c r="G46" s="536">
        <v>1</v>
      </c>
      <c r="H46" s="536" t="s">
        <v>158</v>
      </c>
      <c r="I46" s="536"/>
      <c r="J46" s="536" t="s">
        <v>467</v>
      </c>
    </row>
    <row r="47" spans="1:10" s="526" customFormat="1" ht="18" hidden="1" customHeight="1" x14ac:dyDescent="0.2">
      <c r="A47" s="523"/>
      <c r="B47" s="524" t="str">
        <f>Name_1</f>
        <v xml:space="preserve"> </v>
      </c>
      <c r="C47" s="523"/>
      <c r="D47" s="525" t="s">
        <v>194</v>
      </c>
      <c r="E47" s="525"/>
      <c r="J47" s="542"/>
    </row>
    <row r="48" spans="1:10" s="532" customFormat="1" hidden="1" x14ac:dyDescent="0.2">
      <c r="A48" s="528" t="s">
        <v>101</v>
      </c>
      <c r="B48" s="529" t="s">
        <v>188</v>
      </c>
      <c r="C48" s="530" t="s">
        <v>37</v>
      </c>
      <c r="D48" s="530" t="s">
        <v>66</v>
      </c>
      <c r="E48" s="531" t="s">
        <v>189</v>
      </c>
      <c r="F48" s="528" t="s">
        <v>191</v>
      </c>
      <c r="G48" s="528" t="s">
        <v>192</v>
      </c>
      <c r="H48" s="528" t="s">
        <v>175</v>
      </c>
      <c r="I48" s="528" t="s">
        <v>178</v>
      </c>
      <c r="J48" s="530" t="s">
        <v>190</v>
      </c>
    </row>
    <row r="49" spans="1:10" s="532" customFormat="1" hidden="1" x14ac:dyDescent="0.2">
      <c r="A49" s="528"/>
      <c r="B49" s="529"/>
      <c r="C49" s="530"/>
      <c r="D49" s="530"/>
      <c r="E49" s="531"/>
      <c r="F49" s="528" t="s">
        <v>63</v>
      </c>
      <c r="G49" s="528"/>
      <c r="H49" s="528" t="s">
        <v>63</v>
      </c>
      <c r="I49" s="528"/>
      <c r="J49" s="529"/>
    </row>
    <row r="50" spans="1:10" s="538" customFormat="1" hidden="1" x14ac:dyDescent="0.2">
      <c r="A50" s="533" t="s">
        <v>17</v>
      </c>
      <c r="B50" s="534" t="s">
        <v>242</v>
      </c>
      <c r="C50" s="535">
        <v>2002</v>
      </c>
      <c r="D50" s="536" t="s">
        <v>152</v>
      </c>
      <c r="E50" s="535" t="s">
        <v>223</v>
      </c>
      <c r="F50" s="537" t="s">
        <v>256</v>
      </c>
      <c r="G50" s="536">
        <v>2</v>
      </c>
      <c r="H50" s="536"/>
      <c r="I50" s="536"/>
      <c r="J50" s="536" t="s">
        <v>166</v>
      </c>
    </row>
    <row r="51" spans="1:10" s="538" customFormat="1" hidden="1" x14ac:dyDescent="0.2">
      <c r="A51" s="533" t="s">
        <v>18</v>
      </c>
      <c r="B51" s="534" t="s">
        <v>288</v>
      </c>
      <c r="C51" s="535">
        <v>2002</v>
      </c>
      <c r="D51" s="536" t="s">
        <v>162</v>
      </c>
      <c r="E51" s="535" t="s">
        <v>163</v>
      </c>
      <c r="F51" s="537" t="s">
        <v>335</v>
      </c>
      <c r="G51" s="536">
        <v>2</v>
      </c>
      <c r="H51" s="536"/>
      <c r="I51" s="536"/>
      <c r="J51" s="536" t="s">
        <v>287</v>
      </c>
    </row>
    <row r="52" spans="1:10" s="538" customFormat="1" hidden="1" x14ac:dyDescent="0.2">
      <c r="A52" s="533" t="s">
        <v>19</v>
      </c>
      <c r="B52" s="534" t="s">
        <v>247</v>
      </c>
      <c r="C52" s="535">
        <v>2002</v>
      </c>
      <c r="D52" s="536" t="s">
        <v>152</v>
      </c>
      <c r="E52" s="535" t="s">
        <v>211</v>
      </c>
      <c r="F52" s="537" t="s">
        <v>334</v>
      </c>
      <c r="G52" s="536">
        <v>2</v>
      </c>
      <c r="H52" s="536"/>
      <c r="I52" s="536"/>
      <c r="J52" s="536" t="s">
        <v>210</v>
      </c>
    </row>
    <row r="53" spans="1:10" s="526" customFormat="1" ht="18" customHeight="1" x14ac:dyDescent="0.25">
      <c r="A53" s="523"/>
      <c r="B53" s="524" t="str">
        <f>d_8</f>
        <v>МУЖЧИНЫ 2001г.р. и старше</v>
      </c>
      <c r="C53" s="523"/>
      <c r="D53" s="525" t="s">
        <v>367</v>
      </c>
      <c r="E53" s="525"/>
      <c r="J53" s="527" t="s">
        <v>63</v>
      </c>
    </row>
    <row r="54" spans="1:10" s="532" customFormat="1" x14ac:dyDescent="0.2">
      <c r="A54" s="528" t="s">
        <v>101</v>
      </c>
      <c r="B54" s="529" t="s">
        <v>188</v>
      </c>
      <c r="C54" s="530" t="s">
        <v>37</v>
      </c>
      <c r="D54" s="530" t="s">
        <v>66</v>
      </c>
      <c r="E54" s="531" t="s">
        <v>189</v>
      </c>
      <c r="F54" s="528" t="s">
        <v>191</v>
      </c>
      <c r="G54" s="528" t="s">
        <v>192</v>
      </c>
      <c r="H54" s="528" t="s">
        <v>175</v>
      </c>
      <c r="I54" s="528" t="s">
        <v>178</v>
      </c>
      <c r="J54" s="530" t="s">
        <v>190</v>
      </c>
    </row>
    <row r="55" spans="1:10" s="532" customFormat="1" x14ac:dyDescent="0.2">
      <c r="A55" s="528"/>
      <c r="B55" s="529"/>
      <c r="C55" s="530"/>
      <c r="D55" s="530"/>
      <c r="E55" s="531"/>
      <c r="F55" s="528" t="s">
        <v>63</v>
      </c>
      <c r="G55" s="528"/>
      <c r="H55" s="528" t="s">
        <v>63</v>
      </c>
      <c r="I55" s="528"/>
      <c r="J55" s="529"/>
    </row>
    <row r="56" spans="1:10" s="538" customFormat="1" x14ac:dyDescent="0.2">
      <c r="A56" s="533" t="s">
        <v>17</v>
      </c>
      <c r="B56" s="534" t="s">
        <v>261</v>
      </c>
      <c r="C56" s="535">
        <v>1999</v>
      </c>
      <c r="D56" s="536" t="s">
        <v>489</v>
      </c>
      <c r="E56" s="535" t="s">
        <v>170</v>
      </c>
      <c r="F56" s="537" t="s">
        <v>660</v>
      </c>
      <c r="G56" s="536">
        <v>3</v>
      </c>
      <c r="H56" s="536" t="s">
        <v>158</v>
      </c>
      <c r="I56" s="536"/>
      <c r="J56" s="536" t="s">
        <v>180</v>
      </c>
    </row>
    <row r="57" spans="1:10" s="538" customFormat="1" x14ac:dyDescent="0.2">
      <c r="A57" s="533" t="s">
        <v>18</v>
      </c>
      <c r="B57" s="534" t="s">
        <v>487</v>
      </c>
      <c r="C57" s="535">
        <v>1995</v>
      </c>
      <c r="D57" s="536" t="s">
        <v>152</v>
      </c>
      <c r="E57" s="535" t="s">
        <v>486</v>
      </c>
      <c r="F57" s="537" t="s">
        <v>655</v>
      </c>
      <c r="G57" s="536">
        <v>3</v>
      </c>
      <c r="H57" s="536" t="s">
        <v>158</v>
      </c>
      <c r="I57" s="536"/>
      <c r="J57" s="536" t="s">
        <v>488</v>
      </c>
    </row>
    <row r="58" spans="1:10" s="538" customFormat="1" x14ac:dyDescent="0.2">
      <c r="A58" s="533" t="s">
        <v>19</v>
      </c>
      <c r="B58" s="534" t="s">
        <v>443</v>
      </c>
      <c r="C58" s="535">
        <v>1994</v>
      </c>
      <c r="D58" s="536" t="s">
        <v>152</v>
      </c>
      <c r="E58" s="535" t="s">
        <v>160</v>
      </c>
      <c r="F58" s="537" t="s">
        <v>656</v>
      </c>
      <c r="G58" s="536" t="s">
        <v>155</v>
      </c>
      <c r="H58" s="536" t="s">
        <v>158</v>
      </c>
      <c r="I58" s="536"/>
      <c r="J58" s="536" t="s">
        <v>159</v>
      </c>
    </row>
    <row r="59" spans="1:10" s="526" customFormat="1" ht="18" hidden="1" customHeight="1" x14ac:dyDescent="0.2">
      <c r="A59" s="523"/>
      <c r="B59" s="524" t="str">
        <f>Name_1</f>
        <v xml:space="preserve"> </v>
      </c>
      <c r="C59" s="523"/>
      <c r="D59" s="525" t="s">
        <v>367</v>
      </c>
      <c r="E59" s="525"/>
      <c r="J59" s="542"/>
    </row>
    <row r="60" spans="1:10" s="532" customFormat="1" hidden="1" x14ac:dyDescent="0.2">
      <c r="A60" s="528" t="s">
        <v>101</v>
      </c>
      <c r="B60" s="529" t="s">
        <v>188</v>
      </c>
      <c r="C60" s="530" t="s">
        <v>37</v>
      </c>
      <c r="D60" s="530" t="s">
        <v>66</v>
      </c>
      <c r="E60" s="531" t="s">
        <v>189</v>
      </c>
      <c r="F60" s="528" t="s">
        <v>191</v>
      </c>
      <c r="G60" s="528" t="s">
        <v>192</v>
      </c>
      <c r="H60" s="528" t="s">
        <v>175</v>
      </c>
      <c r="I60" s="528" t="s">
        <v>178</v>
      </c>
      <c r="J60" s="530" t="s">
        <v>190</v>
      </c>
    </row>
    <row r="61" spans="1:10" s="532" customFormat="1" hidden="1" x14ac:dyDescent="0.2">
      <c r="A61" s="528"/>
      <c r="B61" s="529"/>
      <c r="C61" s="530"/>
      <c r="D61" s="530"/>
      <c r="E61" s="531"/>
      <c r="F61" s="528" t="s">
        <v>63</v>
      </c>
      <c r="G61" s="528"/>
      <c r="H61" s="528" t="s">
        <v>63</v>
      </c>
      <c r="I61" s="528"/>
      <c r="J61" s="529"/>
    </row>
    <row r="62" spans="1:10" s="538" customFormat="1" hidden="1" x14ac:dyDescent="0.2">
      <c r="A62" s="533" t="s">
        <v>17</v>
      </c>
      <c r="B62" s="534" t="s">
        <v>247</v>
      </c>
      <c r="C62" s="535">
        <v>2002</v>
      </c>
      <c r="D62" s="536" t="s">
        <v>152</v>
      </c>
      <c r="E62" s="535" t="s">
        <v>211</v>
      </c>
      <c r="F62" s="537" t="s">
        <v>365</v>
      </c>
      <c r="G62" s="536">
        <v>2</v>
      </c>
      <c r="H62" s="536"/>
      <c r="I62" s="536"/>
      <c r="J62" s="536" t="s">
        <v>210</v>
      </c>
    </row>
    <row r="63" spans="1:10" s="538" customFormat="1" hidden="1" x14ac:dyDescent="0.2">
      <c r="A63" s="533" t="s">
        <v>18</v>
      </c>
      <c r="B63" s="534" t="s">
        <v>243</v>
      </c>
      <c r="C63" s="535">
        <v>2002</v>
      </c>
      <c r="D63" s="536" t="s">
        <v>152</v>
      </c>
      <c r="E63" s="535" t="s">
        <v>223</v>
      </c>
      <c r="F63" s="537" t="s">
        <v>366</v>
      </c>
      <c r="G63" s="536">
        <v>3</v>
      </c>
      <c r="H63" s="536"/>
      <c r="I63" s="536"/>
      <c r="J63" s="536" t="s">
        <v>225</v>
      </c>
    </row>
    <row r="64" spans="1:10" s="538" customFormat="1" hidden="1" x14ac:dyDescent="0.2">
      <c r="A64" s="533" t="s">
        <v>19</v>
      </c>
      <c r="B64" s="534"/>
      <c r="C64" s="535"/>
      <c r="D64" s="536"/>
      <c r="E64" s="535"/>
      <c r="F64" s="537"/>
      <c r="G64" s="536"/>
      <c r="H64" s="536"/>
      <c r="I64" s="536"/>
      <c r="J64" s="536"/>
    </row>
    <row r="65" spans="1:10" s="526" customFormat="1" ht="18" customHeight="1" x14ac:dyDescent="0.25">
      <c r="A65" s="523"/>
      <c r="B65" s="524" t="str">
        <f>d_8</f>
        <v>МУЖЧИНЫ 2001г.р. и старше</v>
      </c>
      <c r="C65" s="523"/>
      <c r="D65" s="525" t="s">
        <v>195</v>
      </c>
      <c r="E65" s="525"/>
      <c r="J65" s="527" t="s">
        <v>63</v>
      </c>
    </row>
    <row r="66" spans="1:10" s="532" customFormat="1" x14ac:dyDescent="0.2">
      <c r="A66" s="528" t="s">
        <v>101</v>
      </c>
      <c r="B66" s="529" t="s">
        <v>188</v>
      </c>
      <c r="C66" s="530" t="s">
        <v>37</v>
      </c>
      <c r="D66" s="530" t="s">
        <v>66</v>
      </c>
      <c r="E66" s="531" t="s">
        <v>189</v>
      </c>
      <c r="F66" s="528" t="s">
        <v>191</v>
      </c>
      <c r="G66" s="528" t="s">
        <v>192</v>
      </c>
      <c r="H66" s="528" t="s">
        <v>175</v>
      </c>
      <c r="I66" s="528" t="s">
        <v>178</v>
      </c>
      <c r="J66" s="530" t="s">
        <v>190</v>
      </c>
    </row>
    <row r="67" spans="1:10" s="532" customFormat="1" x14ac:dyDescent="0.2">
      <c r="A67" s="528"/>
      <c r="B67" s="529"/>
      <c r="C67" s="530"/>
      <c r="D67" s="530"/>
      <c r="E67" s="531"/>
      <c r="F67" s="528" t="s">
        <v>63</v>
      </c>
      <c r="G67" s="528"/>
      <c r="H67" s="528" t="s">
        <v>63</v>
      </c>
      <c r="I67" s="528"/>
      <c r="J67" s="529"/>
    </row>
    <row r="68" spans="1:10" s="538" customFormat="1" x14ac:dyDescent="0.2">
      <c r="A68" s="533" t="s">
        <v>17</v>
      </c>
      <c r="B68" s="534"/>
      <c r="C68" s="535"/>
      <c r="D68" s="536"/>
      <c r="E68" s="535"/>
      <c r="F68" s="537"/>
      <c r="G68" s="536"/>
      <c r="H68" s="536"/>
      <c r="I68" s="536"/>
      <c r="J68" s="536"/>
    </row>
    <row r="69" spans="1:10" s="538" customFormat="1" x14ac:dyDescent="0.2">
      <c r="A69" s="533" t="s">
        <v>18</v>
      </c>
      <c r="B69" s="534"/>
      <c r="C69" s="535"/>
      <c r="D69" s="536"/>
      <c r="E69" s="535"/>
      <c r="F69" s="537"/>
      <c r="G69" s="536"/>
      <c r="H69" s="536"/>
      <c r="I69" s="536"/>
      <c r="J69" s="536"/>
    </row>
    <row r="70" spans="1:10" s="538" customFormat="1" x14ac:dyDescent="0.2">
      <c r="A70" s="533" t="s">
        <v>19</v>
      </c>
      <c r="B70" s="534"/>
      <c r="C70" s="535"/>
      <c r="D70" s="536"/>
      <c r="E70" s="535"/>
      <c r="F70" s="537"/>
      <c r="G70" s="536"/>
      <c r="H70" s="536"/>
      <c r="I70" s="536"/>
      <c r="J70" s="536"/>
    </row>
    <row r="71" spans="1:10" s="526" customFormat="1" ht="18" hidden="1" customHeight="1" x14ac:dyDescent="0.2">
      <c r="A71" s="523"/>
      <c r="B71" s="524" t="str">
        <f>Name_1</f>
        <v xml:space="preserve"> </v>
      </c>
      <c r="C71" s="523"/>
      <c r="D71" s="525" t="s">
        <v>195</v>
      </c>
      <c r="E71" s="525"/>
      <c r="J71" s="542"/>
    </row>
    <row r="72" spans="1:10" s="532" customFormat="1" hidden="1" x14ac:dyDescent="0.2">
      <c r="A72" s="528" t="s">
        <v>101</v>
      </c>
      <c r="B72" s="529" t="s">
        <v>188</v>
      </c>
      <c r="C72" s="530" t="s">
        <v>37</v>
      </c>
      <c r="D72" s="530" t="s">
        <v>66</v>
      </c>
      <c r="E72" s="531" t="s">
        <v>189</v>
      </c>
      <c r="F72" s="528" t="s">
        <v>191</v>
      </c>
      <c r="G72" s="528" t="s">
        <v>192</v>
      </c>
      <c r="H72" s="528" t="s">
        <v>175</v>
      </c>
      <c r="I72" s="528" t="s">
        <v>178</v>
      </c>
      <c r="J72" s="530" t="s">
        <v>190</v>
      </c>
    </row>
    <row r="73" spans="1:10" s="532" customFormat="1" hidden="1" x14ac:dyDescent="0.2">
      <c r="A73" s="528"/>
      <c r="B73" s="529"/>
      <c r="C73" s="530"/>
      <c r="D73" s="530"/>
      <c r="E73" s="531"/>
      <c r="F73" s="528" t="s">
        <v>63</v>
      </c>
      <c r="G73" s="528"/>
      <c r="H73" s="528" t="s">
        <v>63</v>
      </c>
      <c r="I73" s="528"/>
      <c r="J73" s="529"/>
    </row>
    <row r="74" spans="1:10" s="538" customFormat="1" hidden="1" x14ac:dyDescent="0.2">
      <c r="A74" s="533" t="s">
        <v>17</v>
      </c>
      <c r="B74" s="534" t="s">
        <v>288</v>
      </c>
      <c r="C74" s="535">
        <v>2002</v>
      </c>
      <c r="D74" s="536" t="s">
        <v>162</v>
      </c>
      <c r="E74" s="535" t="s">
        <v>163</v>
      </c>
      <c r="F74" s="537" t="s">
        <v>354</v>
      </c>
      <c r="G74" s="536">
        <v>3</v>
      </c>
      <c r="H74" s="536"/>
      <c r="I74" s="536"/>
      <c r="J74" s="536" t="s">
        <v>287</v>
      </c>
    </row>
    <row r="75" spans="1:10" s="538" customFormat="1" hidden="1" x14ac:dyDescent="0.2">
      <c r="A75" s="533" t="s">
        <v>18</v>
      </c>
      <c r="B75" s="534" t="s">
        <v>239</v>
      </c>
      <c r="C75" s="535">
        <v>2002</v>
      </c>
      <c r="D75" s="536" t="s">
        <v>152</v>
      </c>
      <c r="E75" s="535" t="s">
        <v>160</v>
      </c>
      <c r="F75" s="537" t="s">
        <v>355</v>
      </c>
      <c r="G75" s="536">
        <v>3</v>
      </c>
      <c r="H75" s="536"/>
      <c r="I75" s="536"/>
      <c r="J75" s="536" t="s">
        <v>168</v>
      </c>
    </row>
    <row r="76" spans="1:10" s="538" customFormat="1" hidden="1" x14ac:dyDescent="0.2">
      <c r="A76" s="533" t="s">
        <v>19</v>
      </c>
      <c r="B76" s="534" t="s">
        <v>305</v>
      </c>
      <c r="C76" s="535">
        <v>2003</v>
      </c>
      <c r="D76" s="536" t="s">
        <v>219</v>
      </c>
      <c r="E76" s="535" t="s">
        <v>200</v>
      </c>
      <c r="F76" s="537" t="s">
        <v>356</v>
      </c>
      <c r="G76" s="536">
        <v>3</v>
      </c>
      <c r="H76" s="536"/>
      <c r="I76" s="536"/>
      <c r="J76" s="536" t="s">
        <v>266</v>
      </c>
    </row>
    <row r="77" spans="1:10" s="526" customFormat="1" ht="18.75" customHeight="1" x14ac:dyDescent="0.25">
      <c r="A77" s="523"/>
      <c r="B77" s="524" t="str">
        <f>d_8</f>
        <v>МУЖЧИНЫ 2001г.р. и старше</v>
      </c>
      <c r="C77" s="523"/>
      <c r="D77" s="525" t="s">
        <v>196</v>
      </c>
      <c r="E77" s="525"/>
      <c r="J77" s="527" t="s">
        <v>63</v>
      </c>
    </row>
    <row r="78" spans="1:10" s="532" customFormat="1" x14ac:dyDescent="0.2">
      <c r="A78" s="528" t="s">
        <v>101</v>
      </c>
      <c r="B78" s="529" t="s">
        <v>188</v>
      </c>
      <c r="C78" s="530" t="s">
        <v>37</v>
      </c>
      <c r="D78" s="530" t="s">
        <v>66</v>
      </c>
      <c r="E78" s="531" t="s">
        <v>189</v>
      </c>
      <c r="F78" s="528" t="s">
        <v>191</v>
      </c>
      <c r="G78" s="528" t="s">
        <v>192</v>
      </c>
      <c r="H78" s="528" t="s">
        <v>175</v>
      </c>
      <c r="I78" s="528" t="s">
        <v>178</v>
      </c>
      <c r="J78" s="530" t="s">
        <v>190</v>
      </c>
    </row>
    <row r="79" spans="1:10" s="532" customFormat="1" x14ac:dyDescent="0.2">
      <c r="A79" s="528"/>
      <c r="B79" s="529"/>
      <c r="C79" s="530"/>
      <c r="D79" s="530"/>
      <c r="E79" s="531"/>
      <c r="F79" s="528" t="s">
        <v>63</v>
      </c>
      <c r="G79" s="528"/>
      <c r="H79" s="528" t="s">
        <v>63</v>
      </c>
      <c r="I79" s="528"/>
      <c r="J79" s="529"/>
    </row>
    <row r="80" spans="1:10" s="538" customFormat="1" x14ac:dyDescent="0.2">
      <c r="A80" s="533" t="s">
        <v>17</v>
      </c>
      <c r="B80" s="539" t="s">
        <v>547</v>
      </c>
      <c r="C80" s="540">
        <v>1990</v>
      </c>
      <c r="D80" s="540" t="s">
        <v>152</v>
      </c>
      <c r="E80" s="540" t="s">
        <v>160</v>
      </c>
      <c r="F80" s="537" t="s">
        <v>638</v>
      </c>
      <c r="G80" s="540" t="s">
        <v>68</v>
      </c>
      <c r="H80" s="540">
        <v>3</v>
      </c>
      <c r="I80" s="540" t="s">
        <v>625</v>
      </c>
      <c r="J80" s="540" t="s">
        <v>548</v>
      </c>
    </row>
    <row r="81" spans="1:10" s="538" customFormat="1" x14ac:dyDescent="0.2">
      <c r="A81" s="533" t="s">
        <v>18</v>
      </c>
      <c r="B81" s="539" t="s">
        <v>494</v>
      </c>
      <c r="C81" s="540">
        <v>1990</v>
      </c>
      <c r="D81" s="540" t="s">
        <v>267</v>
      </c>
      <c r="E81" s="540" t="s">
        <v>164</v>
      </c>
      <c r="F81" s="537" t="s">
        <v>634</v>
      </c>
      <c r="G81" s="540" t="s">
        <v>68</v>
      </c>
      <c r="H81" s="540" t="s">
        <v>158</v>
      </c>
      <c r="I81" s="540">
        <v>0</v>
      </c>
      <c r="J81" s="540" t="s">
        <v>495</v>
      </c>
    </row>
    <row r="82" spans="1:10" s="538" customFormat="1" x14ac:dyDescent="0.2">
      <c r="A82" s="533" t="s">
        <v>19</v>
      </c>
      <c r="B82" s="539" t="s">
        <v>450</v>
      </c>
      <c r="C82" s="540">
        <v>1997</v>
      </c>
      <c r="D82" s="540" t="s">
        <v>152</v>
      </c>
      <c r="E82" s="540" t="s">
        <v>449</v>
      </c>
      <c r="F82" s="537" t="s">
        <v>633</v>
      </c>
      <c r="G82" s="540" t="s">
        <v>68</v>
      </c>
      <c r="H82" s="540">
        <v>1</v>
      </c>
      <c r="I82" s="540" t="s">
        <v>652</v>
      </c>
      <c r="J82" s="540" t="s">
        <v>451</v>
      </c>
    </row>
    <row r="83" spans="1:10" s="526" customFormat="1" ht="18" hidden="1" customHeight="1" x14ac:dyDescent="0.2">
      <c r="A83" s="523"/>
      <c r="B83" s="524" t="str">
        <f>Name_1</f>
        <v xml:space="preserve"> </v>
      </c>
      <c r="C83" s="523"/>
      <c r="D83" s="525" t="s">
        <v>196</v>
      </c>
      <c r="E83" s="525"/>
      <c r="J83" s="542"/>
    </row>
    <row r="84" spans="1:10" s="532" customFormat="1" hidden="1" x14ac:dyDescent="0.2">
      <c r="A84" s="528" t="s">
        <v>101</v>
      </c>
      <c r="B84" s="529" t="s">
        <v>188</v>
      </c>
      <c r="C84" s="530" t="s">
        <v>37</v>
      </c>
      <c r="D84" s="530" t="s">
        <v>66</v>
      </c>
      <c r="E84" s="531" t="s">
        <v>189</v>
      </c>
      <c r="F84" s="528" t="s">
        <v>191</v>
      </c>
      <c r="G84" s="528" t="s">
        <v>192</v>
      </c>
      <c r="H84" s="528" t="s">
        <v>175</v>
      </c>
      <c r="I84" s="528" t="s">
        <v>178</v>
      </c>
      <c r="J84" s="530" t="s">
        <v>190</v>
      </c>
    </row>
    <row r="85" spans="1:10" s="532" customFormat="1" hidden="1" x14ac:dyDescent="0.2">
      <c r="A85" s="528"/>
      <c r="B85" s="529"/>
      <c r="C85" s="530"/>
      <c r="D85" s="530"/>
      <c r="E85" s="531"/>
      <c r="F85" s="528" t="s">
        <v>63</v>
      </c>
      <c r="G85" s="528"/>
      <c r="H85" s="528" t="s">
        <v>63</v>
      </c>
      <c r="I85" s="528"/>
      <c r="J85" s="529"/>
    </row>
    <row r="86" spans="1:10" s="538" customFormat="1" hidden="1" x14ac:dyDescent="0.2">
      <c r="A86" s="533" t="s">
        <v>17</v>
      </c>
      <c r="B86" s="534" t="s">
        <v>304</v>
      </c>
      <c r="C86" s="535">
        <v>2003</v>
      </c>
      <c r="D86" s="536" t="s">
        <v>267</v>
      </c>
      <c r="E86" s="535" t="s">
        <v>164</v>
      </c>
      <c r="F86" s="537" t="s">
        <v>330</v>
      </c>
      <c r="G86" s="536">
        <v>3</v>
      </c>
      <c r="H86" s="536"/>
      <c r="I86" s="536"/>
      <c r="J86" s="536" t="s">
        <v>165</v>
      </c>
    </row>
    <row r="87" spans="1:10" s="538" customFormat="1" hidden="1" x14ac:dyDescent="0.2">
      <c r="A87" s="533" t="s">
        <v>18</v>
      </c>
      <c r="B87" s="534" t="s">
        <v>305</v>
      </c>
      <c r="C87" s="535">
        <v>2003</v>
      </c>
      <c r="D87" s="536" t="s">
        <v>219</v>
      </c>
      <c r="E87" s="535" t="s">
        <v>200</v>
      </c>
      <c r="F87" s="537" t="s">
        <v>331</v>
      </c>
      <c r="G87" s="536">
        <v>3</v>
      </c>
      <c r="H87" s="536"/>
      <c r="I87" s="536"/>
      <c r="J87" s="536" t="s">
        <v>266</v>
      </c>
    </row>
    <row r="88" spans="1:10" s="538" customFormat="1" hidden="1" x14ac:dyDescent="0.2">
      <c r="A88" s="533" t="s">
        <v>19</v>
      </c>
      <c r="B88" s="534" t="s">
        <v>303</v>
      </c>
      <c r="C88" s="535">
        <v>2004</v>
      </c>
      <c r="D88" s="536" t="s">
        <v>152</v>
      </c>
      <c r="E88" s="535" t="s">
        <v>160</v>
      </c>
      <c r="F88" s="537" t="s">
        <v>332</v>
      </c>
      <c r="G88" s="536" t="s">
        <v>64</v>
      </c>
      <c r="H88" s="536"/>
      <c r="I88" s="536"/>
      <c r="J88" s="536" t="s">
        <v>300</v>
      </c>
    </row>
    <row r="89" spans="1:10" s="526" customFormat="1" ht="18" customHeight="1" x14ac:dyDescent="0.25">
      <c r="A89" s="523"/>
      <c r="B89" s="524" t="str">
        <f>d_8</f>
        <v>МУЖЧИНЫ 2001г.р. и старше</v>
      </c>
      <c r="C89" s="523"/>
      <c r="D89" s="525" t="s">
        <v>661</v>
      </c>
      <c r="E89" s="525"/>
      <c r="J89" s="527" t="s">
        <v>63</v>
      </c>
    </row>
    <row r="90" spans="1:10" s="532" customFormat="1" x14ac:dyDescent="0.2">
      <c r="A90" s="528" t="s">
        <v>101</v>
      </c>
      <c r="B90" s="529" t="s">
        <v>188</v>
      </c>
      <c r="C90" s="530" t="s">
        <v>37</v>
      </c>
      <c r="D90" s="530" t="s">
        <v>66</v>
      </c>
      <c r="E90" s="531" t="s">
        <v>189</v>
      </c>
      <c r="F90" s="528" t="s">
        <v>191</v>
      </c>
      <c r="G90" s="528" t="s">
        <v>192</v>
      </c>
      <c r="H90" s="528" t="s">
        <v>175</v>
      </c>
      <c r="I90" s="528" t="s">
        <v>178</v>
      </c>
      <c r="J90" s="530" t="s">
        <v>190</v>
      </c>
    </row>
    <row r="91" spans="1:10" s="532" customFormat="1" x14ac:dyDescent="0.2">
      <c r="A91" s="528"/>
      <c r="B91" s="529"/>
      <c r="C91" s="530"/>
      <c r="D91" s="530"/>
      <c r="E91" s="531"/>
      <c r="F91" s="528" t="s">
        <v>63</v>
      </c>
      <c r="G91" s="528"/>
      <c r="H91" s="528" t="s">
        <v>63</v>
      </c>
      <c r="I91" s="528"/>
      <c r="J91" s="529"/>
    </row>
    <row r="92" spans="1:10" s="538" customFormat="1" x14ac:dyDescent="0.2">
      <c r="A92" s="533" t="s">
        <v>17</v>
      </c>
      <c r="B92" s="534" t="s">
        <v>204</v>
      </c>
      <c r="C92" s="535">
        <v>2000</v>
      </c>
      <c r="D92" s="536" t="s">
        <v>152</v>
      </c>
      <c r="E92" s="535" t="s">
        <v>160</v>
      </c>
      <c r="F92" s="537" t="s">
        <v>654</v>
      </c>
      <c r="G92" s="536">
        <v>3</v>
      </c>
      <c r="H92" s="536" t="s">
        <v>158</v>
      </c>
      <c r="I92" s="536"/>
      <c r="J92" s="536" t="s">
        <v>159</v>
      </c>
    </row>
    <row r="93" spans="1:10" s="538" customFormat="1" x14ac:dyDescent="0.2">
      <c r="A93" s="533" t="s">
        <v>18</v>
      </c>
      <c r="B93" s="534"/>
      <c r="C93" s="535"/>
      <c r="D93" s="536"/>
      <c r="E93" s="535"/>
      <c r="F93" s="537"/>
      <c r="G93" s="536"/>
      <c r="H93" s="536"/>
      <c r="I93" s="536"/>
      <c r="J93" s="536"/>
    </row>
    <row r="94" spans="1:10" s="538" customFormat="1" x14ac:dyDescent="0.2">
      <c r="A94" s="533" t="s">
        <v>19</v>
      </c>
      <c r="B94" s="534"/>
      <c r="C94" s="535"/>
      <c r="D94" s="536"/>
      <c r="E94" s="535"/>
      <c r="F94" s="537"/>
      <c r="G94" s="536"/>
      <c r="H94" s="536"/>
      <c r="I94" s="536"/>
      <c r="J94" s="536"/>
    </row>
    <row r="95" spans="1:10" s="526" customFormat="1" ht="18" hidden="1" customHeight="1" x14ac:dyDescent="0.2">
      <c r="A95" s="523"/>
      <c r="B95" s="524" t="str">
        <f>Name_1</f>
        <v xml:space="preserve"> </v>
      </c>
      <c r="C95" s="523"/>
      <c r="D95" s="525" t="s">
        <v>351</v>
      </c>
      <c r="E95" s="525"/>
      <c r="J95" s="542"/>
    </row>
    <row r="96" spans="1:10" s="532" customFormat="1" hidden="1" x14ac:dyDescent="0.2">
      <c r="A96" s="528" t="s">
        <v>101</v>
      </c>
      <c r="B96" s="529" t="s">
        <v>188</v>
      </c>
      <c r="C96" s="530" t="s">
        <v>37</v>
      </c>
      <c r="D96" s="530" t="s">
        <v>66</v>
      </c>
      <c r="E96" s="531" t="s">
        <v>189</v>
      </c>
      <c r="F96" s="528" t="s">
        <v>191</v>
      </c>
      <c r="G96" s="528" t="s">
        <v>192</v>
      </c>
      <c r="H96" s="528" t="s">
        <v>175</v>
      </c>
      <c r="I96" s="528" t="s">
        <v>178</v>
      </c>
      <c r="J96" s="530" t="s">
        <v>190</v>
      </c>
    </row>
    <row r="97" spans="1:10" s="532" customFormat="1" hidden="1" x14ac:dyDescent="0.2">
      <c r="A97" s="528"/>
      <c r="B97" s="529"/>
      <c r="C97" s="530"/>
      <c r="D97" s="530"/>
      <c r="E97" s="531"/>
      <c r="F97" s="528" t="s">
        <v>63</v>
      </c>
      <c r="G97" s="528"/>
      <c r="H97" s="528" t="s">
        <v>63</v>
      </c>
      <c r="I97" s="528"/>
      <c r="J97" s="529"/>
    </row>
    <row r="98" spans="1:10" s="538" customFormat="1" hidden="1" x14ac:dyDescent="0.2">
      <c r="A98" s="533" t="s">
        <v>17</v>
      </c>
      <c r="B98" s="534" t="s">
        <v>229</v>
      </c>
      <c r="C98" s="535">
        <v>2003</v>
      </c>
      <c r="D98" s="536" t="s">
        <v>306</v>
      </c>
      <c r="E98" s="535" t="s">
        <v>170</v>
      </c>
      <c r="F98" s="537" t="s">
        <v>349</v>
      </c>
      <c r="G98" s="536" t="s">
        <v>64</v>
      </c>
      <c r="H98" s="536"/>
      <c r="I98" s="536"/>
      <c r="J98" s="536" t="s">
        <v>228</v>
      </c>
    </row>
    <row r="99" spans="1:10" s="538" customFormat="1" hidden="1" x14ac:dyDescent="0.2">
      <c r="A99" s="533" t="s">
        <v>18</v>
      </c>
      <c r="B99" s="534" t="s">
        <v>279</v>
      </c>
      <c r="C99" s="535">
        <v>2002</v>
      </c>
      <c r="D99" s="536" t="s">
        <v>277</v>
      </c>
      <c r="E99" s="535" t="s">
        <v>170</v>
      </c>
      <c r="F99" s="537" t="s">
        <v>350</v>
      </c>
      <c r="G99" s="536" t="s">
        <v>64</v>
      </c>
      <c r="H99" s="536"/>
      <c r="I99" s="536"/>
      <c r="J99" s="536" t="s">
        <v>278</v>
      </c>
    </row>
    <row r="100" spans="1:10" s="538" customFormat="1" hidden="1" x14ac:dyDescent="0.2">
      <c r="A100" s="533" t="s">
        <v>19</v>
      </c>
      <c r="B100" s="534" t="s">
        <v>260</v>
      </c>
      <c r="C100" s="535">
        <v>2003</v>
      </c>
      <c r="D100" s="536" t="s">
        <v>283</v>
      </c>
      <c r="E100" s="535" t="s">
        <v>170</v>
      </c>
      <c r="F100" s="537" t="s">
        <v>348</v>
      </c>
      <c r="G100" s="536" t="s">
        <v>64</v>
      </c>
      <c r="H100" s="536"/>
      <c r="I100" s="536"/>
      <c r="J100" s="536" t="s">
        <v>180</v>
      </c>
    </row>
    <row r="101" spans="1:10" s="526" customFormat="1" ht="18" customHeight="1" x14ac:dyDescent="0.25">
      <c r="A101" s="523"/>
      <c r="B101" s="524" t="str">
        <f>d_8</f>
        <v>МУЖЧИНЫ 2001г.р. и старше</v>
      </c>
      <c r="C101" s="523"/>
      <c r="D101" s="525" t="s">
        <v>407</v>
      </c>
      <c r="E101" s="525"/>
      <c r="J101" s="527" t="s">
        <v>63</v>
      </c>
    </row>
    <row r="102" spans="1:10" s="532" customFormat="1" x14ac:dyDescent="0.2">
      <c r="A102" s="528" t="s">
        <v>101</v>
      </c>
      <c r="B102" s="529" t="s">
        <v>188</v>
      </c>
      <c r="C102" s="530" t="s">
        <v>37</v>
      </c>
      <c r="D102" s="530" t="s">
        <v>66</v>
      </c>
      <c r="E102" s="531" t="s">
        <v>189</v>
      </c>
      <c r="F102" s="528" t="s">
        <v>191</v>
      </c>
      <c r="G102" s="528" t="s">
        <v>192</v>
      </c>
      <c r="H102" s="528" t="s">
        <v>175</v>
      </c>
      <c r="I102" s="528" t="s">
        <v>178</v>
      </c>
      <c r="J102" s="530" t="s">
        <v>190</v>
      </c>
    </row>
    <row r="103" spans="1:10" s="532" customFormat="1" x14ac:dyDescent="0.2">
      <c r="A103" s="528"/>
      <c r="B103" s="529"/>
      <c r="C103" s="530"/>
      <c r="D103" s="530"/>
      <c r="E103" s="531"/>
      <c r="F103" s="528" t="s">
        <v>63</v>
      </c>
      <c r="G103" s="528"/>
      <c r="H103" s="528" t="s">
        <v>63</v>
      </c>
      <c r="I103" s="528"/>
      <c r="J103" s="529"/>
    </row>
    <row r="104" spans="1:10" s="538" customFormat="1" x14ac:dyDescent="0.2">
      <c r="A104" s="533" t="s">
        <v>17</v>
      </c>
      <c r="B104" s="534"/>
      <c r="C104" s="535"/>
      <c r="D104" s="536"/>
      <c r="E104" s="535"/>
      <c r="F104" s="537"/>
      <c r="G104" s="536"/>
      <c r="H104" s="536"/>
      <c r="I104" s="536"/>
      <c r="J104" s="536"/>
    </row>
    <row r="105" spans="1:10" s="538" customFormat="1" x14ac:dyDescent="0.2">
      <c r="A105" s="533" t="s">
        <v>18</v>
      </c>
      <c r="B105" s="534"/>
      <c r="C105" s="535"/>
      <c r="D105" s="536"/>
      <c r="E105" s="535"/>
      <c r="F105" s="537"/>
      <c r="G105" s="536"/>
      <c r="H105" s="536"/>
      <c r="I105" s="536"/>
      <c r="J105" s="536"/>
    </row>
    <row r="106" spans="1:10" s="538" customFormat="1" x14ac:dyDescent="0.2">
      <c r="A106" s="533" t="s">
        <v>19</v>
      </c>
      <c r="B106" s="534"/>
      <c r="C106" s="535"/>
      <c r="D106" s="536"/>
      <c r="E106" s="535"/>
      <c r="F106" s="537"/>
      <c r="G106" s="536"/>
      <c r="H106" s="536"/>
      <c r="I106" s="536"/>
      <c r="J106" s="536"/>
    </row>
    <row r="107" spans="1:10" s="526" customFormat="1" ht="18" hidden="1" customHeight="1" x14ac:dyDescent="0.2">
      <c r="A107" s="523"/>
      <c r="B107" s="524" t="str">
        <f>Name_1</f>
        <v xml:space="preserve"> </v>
      </c>
      <c r="C107" s="523"/>
      <c r="D107" s="525" t="s">
        <v>407</v>
      </c>
      <c r="E107" s="525"/>
      <c r="J107" s="542"/>
    </row>
    <row r="108" spans="1:10" s="532" customFormat="1" hidden="1" x14ac:dyDescent="0.2">
      <c r="A108" s="528" t="s">
        <v>101</v>
      </c>
      <c r="B108" s="529" t="s">
        <v>188</v>
      </c>
      <c r="C108" s="530" t="s">
        <v>37</v>
      </c>
      <c r="D108" s="530" t="s">
        <v>66</v>
      </c>
      <c r="E108" s="531" t="s">
        <v>189</v>
      </c>
      <c r="F108" s="528" t="s">
        <v>191</v>
      </c>
      <c r="G108" s="528" t="s">
        <v>192</v>
      </c>
      <c r="H108" s="528" t="s">
        <v>175</v>
      </c>
      <c r="I108" s="528" t="s">
        <v>178</v>
      </c>
      <c r="J108" s="530" t="s">
        <v>190</v>
      </c>
    </row>
    <row r="109" spans="1:10" s="532" customFormat="1" hidden="1" x14ac:dyDescent="0.2">
      <c r="A109" s="528"/>
      <c r="B109" s="529"/>
      <c r="C109" s="530"/>
      <c r="D109" s="530"/>
      <c r="E109" s="531"/>
      <c r="F109" s="528" t="s">
        <v>63</v>
      </c>
      <c r="G109" s="528"/>
      <c r="H109" s="528" t="s">
        <v>63</v>
      </c>
      <c r="I109" s="528"/>
      <c r="J109" s="529"/>
    </row>
    <row r="110" spans="1:10" s="538" customFormat="1" hidden="1" x14ac:dyDescent="0.2">
      <c r="A110" s="533" t="s">
        <v>17</v>
      </c>
      <c r="B110" s="534" t="s">
        <v>304</v>
      </c>
      <c r="C110" s="535">
        <v>2003</v>
      </c>
      <c r="D110" s="536" t="s">
        <v>267</v>
      </c>
      <c r="E110" s="535" t="s">
        <v>164</v>
      </c>
      <c r="F110" s="537" t="s">
        <v>399</v>
      </c>
      <c r="G110" s="536">
        <v>3</v>
      </c>
      <c r="H110" s="536"/>
      <c r="I110" s="536"/>
      <c r="J110" s="536" t="s">
        <v>165</v>
      </c>
    </row>
    <row r="111" spans="1:10" s="538" customFormat="1" hidden="1" x14ac:dyDescent="0.2">
      <c r="A111" s="533" t="s">
        <v>18</v>
      </c>
      <c r="B111" s="534" t="s">
        <v>290</v>
      </c>
      <c r="C111" s="535">
        <v>2003</v>
      </c>
      <c r="D111" s="536" t="s">
        <v>162</v>
      </c>
      <c r="E111" s="535" t="s">
        <v>171</v>
      </c>
      <c r="F111" s="537" t="s">
        <v>400</v>
      </c>
      <c r="G111" s="536">
        <v>3</v>
      </c>
      <c r="H111" s="536"/>
      <c r="I111" s="536"/>
      <c r="J111" s="536" t="s">
        <v>289</v>
      </c>
    </row>
    <row r="112" spans="1:10" s="538" customFormat="1" hidden="1" x14ac:dyDescent="0.2">
      <c r="A112" s="533" t="s">
        <v>19</v>
      </c>
      <c r="B112" s="534" t="s">
        <v>265</v>
      </c>
      <c r="C112" s="535">
        <v>2002</v>
      </c>
      <c r="D112" s="536" t="s">
        <v>217</v>
      </c>
      <c r="E112" s="535" t="s">
        <v>161</v>
      </c>
      <c r="F112" s="537" t="s">
        <v>404</v>
      </c>
      <c r="G112" s="536" t="s">
        <v>64</v>
      </c>
      <c r="H112" s="536"/>
      <c r="I112" s="536"/>
      <c r="J112" s="536" t="s">
        <v>218</v>
      </c>
    </row>
    <row r="113" spans="1:10" s="526" customFormat="1" ht="18" customHeight="1" x14ac:dyDescent="0.25">
      <c r="A113" s="523"/>
      <c r="B113" s="524" t="str">
        <f>d_8</f>
        <v>МУЖЧИНЫ 2001г.р. и старше</v>
      </c>
      <c r="C113" s="523"/>
      <c r="D113" s="541" t="s">
        <v>662</v>
      </c>
      <c r="E113" s="541"/>
      <c r="J113" s="527" t="s">
        <v>63</v>
      </c>
    </row>
    <row r="114" spans="1:10" s="532" customFormat="1" x14ac:dyDescent="0.2">
      <c r="A114" s="528" t="s">
        <v>101</v>
      </c>
      <c r="B114" s="529" t="s">
        <v>188</v>
      </c>
      <c r="C114" s="530" t="s">
        <v>37</v>
      </c>
      <c r="D114" s="530" t="s">
        <v>66</v>
      </c>
      <c r="E114" s="531" t="s">
        <v>189</v>
      </c>
      <c r="F114" s="528" t="s">
        <v>191</v>
      </c>
      <c r="G114" s="528" t="s">
        <v>192</v>
      </c>
      <c r="H114" s="528" t="s">
        <v>175</v>
      </c>
      <c r="I114" s="528" t="s">
        <v>178</v>
      </c>
      <c r="J114" s="530" t="s">
        <v>190</v>
      </c>
    </row>
    <row r="115" spans="1:10" s="532" customFormat="1" x14ac:dyDescent="0.2">
      <c r="A115" s="528"/>
      <c r="B115" s="529"/>
      <c r="C115" s="530"/>
      <c r="D115" s="530"/>
      <c r="E115" s="531"/>
      <c r="F115" s="528" t="s">
        <v>63</v>
      </c>
      <c r="G115" s="528"/>
      <c r="H115" s="528" t="s">
        <v>63</v>
      </c>
      <c r="I115" s="528"/>
      <c r="J115" s="529"/>
    </row>
    <row r="116" spans="1:10" s="538" customFormat="1" x14ac:dyDescent="0.2">
      <c r="A116" s="533">
        <v>1</v>
      </c>
      <c r="B116" s="534" t="s">
        <v>477</v>
      </c>
      <c r="C116" s="535">
        <v>1997</v>
      </c>
      <c r="D116" s="536" t="s">
        <v>152</v>
      </c>
      <c r="E116" s="535" t="s">
        <v>223</v>
      </c>
      <c r="F116" s="537">
        <v>44.55</v>
      </c>
      <c r="G116" s="536">
        <v>2</v>
      </c>
      <c r="H116" s="536" t="s">
        <v>158</v>
      </c>
      <c r="I116" s="536"/>
      <c r="J116" s="536" t="s">
        <v>250</v>
      </c>
    </row>
    <row r="117" spans="1:10" s="538" customFormat="1" x14ac:dyDescent="0.2">
      <c r="A117" s="533"/>
      <c r="B117" s="534" t="s">
        <v>427</v>
      </c>
      <c r="C117" s="535">
        <v>1998</v>
      </c>
      <c r="D117" s="536" t="s">
        <v>152</v>
      </c>
      <c r="E117" s="535" t="s">
        <v>426</v>
      </c>
      <c r="F117" s="537"/>
      <c r="G117" s="536"/>
      <c r="H117" s="536"/>
      <c r="I117" s="536"/>
      <c r="J117" s="536" t="s">
        <v>425</v>
      </c>
    </row>
    <row r="118" spans="1:10" s="538" customFormat="1" x14ac:dyDescent="0.2">
      <c r="A118" s="533"/>
      <c r="B118" s="534" t="s">
        <v>466</v>
      </c>
      <c r="C118" s="535">
        <v>1998</v>
      </c>
      <c r="D118" s="536" t="s">
        <v>292</v>
      </c>
      <c r="E118" s="535" t="s">
        <v>133</v>
      </c>
      <c r="F118" s="537"/>
      <c r="G118" s="536"/>
      <c r="H118" s="536"/>
      <c r="I118" s="536"/>
      <c r="J118" s="536" t="s">
        <v>467</v>
      </c>
    </row>
    <row r="119" spans="1:10" s="538" customFormat="1" x14ac:dyDescent="0.2">
      <c r="A119" s="533"/>
      <c r="B119" s="534" t="s">
        <v>424</v>
      </c>
      <c r="C119" s="535">
        <v>1998</v>
      </c>
      <c r="D119" s="536" t="s">
        <v>152</v>
      </c>
      <c r="E119" s="535" t="s">
        <v>426</v>
      </c>
      <c r="F119" s="537"/>
      <c r="G119" s="536"/>
      <c r="H119" s="536"/>
      <c r="I119" s="536"/>
      <c r="J119" s="536" t="s">
        <v>425</v>
      </c>
    </row>
    <row r="120" spans="1:10" s="538" customFormat="1" x14ac:dyDescent="0.2">
      <c r="A120" s="533"/>
      <c r="B120" s="534"/>
      <c r="C120" s="535"/>
      <c r="D120" s="536"/>
      <c r="E120" s="535"/>
      <c r="F120" s="537"/>
      <c r="G120" s="536"/>
      <c r="H120" s="536"/>
      <c r="I120" s="536"/>
      <c r="J120" s="536"/>
    </row>
    <row r="121" spans="1:10" s="538" customFormat="1" x14ac:dyDescent="0.2">
      <c r="A121" s="533">
        <v>2</v>
      </c>
      <c r="B121" s="534" t="s">
        <v>443</v>
      </c>
      <c r="C121" s="535">
        <v>1994</v>
      </c>
      <c r="D121" s="536" t="s">
        <v>152</v>
      </c>
      <c r="E121" s="535" t="s">
        <v>160</v>
      </c>
      <c r="F121" s="537">
        <v>45.81</v>
      </c>
      <c r="G121" s="536">
        <v>2</v>
      </c>
      <c r="H121" s="536" t="s">
        <v>158</v>
      </c>
      <c r="I121" s="536"/>
      <c r="J121" s="536" t="s">
        <v>159</v>
      </c>
    </row>
    <row r="122" spans="1:10" s="538" customFormat="1" x14ac:dyDescent="0.2">
      <c r="A122" s="533"/>
      <c r="B122" s="534" t="s">
        <v>484</v>
      </c>
      <c r="C122" s="535">
        <v>1997</v>
      </c>
      <c r="D122" s="536" t="s">
        <v>152</v>
      </c>
      <c r="E122" s="535" t="s">
        <v>160</v>
      </c>
      <c r="F122" s="537"/>
      <c r="G122" s="536"/>
      <c r="H122" s="536"/>
      <c r="I122" s="536"/>
      <c r="J122" s="536" t="s">
        <v>167</v>
      </c>
    </row>
    <row r="123" spans="1:10" s="538" customFormat="1" x14ac:dyDescent="0.2">
      <c r="A123" s="533"/>
      <c r="B123" s="534" t="s">
        <v>473</v>
      </c>
      <c r="C123" s="535">
        <v>1999</v>
      </c>
      <c r="D123" s="536" t="s">
        <v>152</v>
      </c>
      <c r="E123" s="535" t="s">
        <v>211</v>
      </c>
      <c r="F123" s="537"/>
      <c r="G123" s="536"/>
      <c r="H123" s="536"/>
      <c r="I123" s="536"/>
      <c r="J123" s="536" t="s">
        <v>181</v>
      </c>
    </row>
    <row r="124" spans="1:10" s="538" customFormat="1" x14ac:dyDescent="0.2">
      <c r="A124" s="533"/>
      <c r="B124" s="534" t="s">
        <v>428</v>
      </c>
      <c r="C124" s="535">
        <v>1999</v>
      </c>
      <c r="D124" s="536" t="s">
        <v>152</v>
      </c>
      <c r="E124" s="535" t="s">
        <v>211</v>
      </c>
      <c r="F124" s="537"/>
      <c r="G124" s="536"/>
      <c r="H124" s="536"/>
      <c r="I124" s="536"/>
      <c r="J124" s="536" t="s">
        <v>213</v>
      </c>
    </row>
    <row r="125" spans="1:10" s="538" customFormat="1" x14ac:dyDescent="0.2">
      <c r="A125" s="533"/>
      <c r="B125" s="534"/>
      <c r="C125" s="535"/>
      <c r="D125" s="536"/>
      <c r="E125" s="535"/>
      <c r="F125" s="537"/>
      <c r="G125" s="536"/>
      <c r="H125" s="536"/>
      <c r="I125" s="536"/>
      <c r="J125" s="536"/>
    </row>
    <row r="126" spans="1:10" s="538" customFormat="1" x14ac:dyDescent="0.2">
      <c r="A126" s="533">
        <v>3</v>
      </c>
      <c r="B126" s="534"/>
      <c r="C126" s="535"/>
      <c r="D126" s="536"/>
      <c r="E126" s="535"/>
      <c r="F126" s="537"/>
      <c r="G126" s="536"/>
      <c r="H126" s="536"/>
      <c r="I126" s="536"/>
      <c r="J126" s="536"/>
    </row>
    <row r="127" spans="1:10" s="538" customFormat="1" x14ac:dyDescent="0.2">
      <c r="A127" s="533"/>
      <c r="B127" s="534"/>
      <c r="C127" s="535"/>
      <c r="D127" s="536"/>
      <c r="E127" s="535"/>
      <c r="F127" s="537"/>
      <c r="G127" s="536"/>
      <c r="H127" s="536"/>
      <c r="I127" s="536"/>
      <c r="J127" s="536"/>
    </row>
    <row r="128" spans="1:10" s="538" customFormat="1" x14ac:dyDescent="0.2">
      <c r="A128" s="533"/>
      <c r="B128" s="534"/>
      <c r="C128" s="535"/>
      <c r="D128" s="536"/>
      <c r="E128" s="535"/>
      <c r="F128" s="537"/>
      <c r="G128" s="536"/>
      <c r="H128" s="536"/>
      <c r="I128" s="536"/>
      <c r="J128" s="536"/>
    </row>
    <row r="129" spans="1:10" s="538" customFormat="1" x14ac:dyDescent="0.2">
      <c r="A129" s="533"/>
      <c r="B129" s="534"/>
      <c r="C129" s="535"/>
      <c r="D129" s="536"/>
      <c r="E129" s="535"/>
      <c r="F129" s="537"/>
      <c r="G129" s="536"/>
      <c r="H129" s="536"/>
      <c r="I129" s="536"/>
      <c r="J129" s="536"/>
    </row>
    <row r="130" spans="1:10" s="526" customFormat="1" ht="18" customHeight="1" x14ac:dyDescent="0.2">
      <c r="A130" s="523"/>
      <c r="B130" s="524" t="str">
        <f>Name_1</f>
        <v xml:space="preserve"> </v>
      </c>
      <c r="C130" s="523"/>
      <c r="D130" s="541" t="s">
        <v>663</v>
      </c>
      <c r="E130" s="541"/>
      <c r="J130" s="542"/>
    </row>
    <row r="131" spans="1:10" s="532" customFormat="1" x14ac:dyDescent="0.2">
      <c r="A131" s="528" t="s">
        <v>101</v>
      </c>
      <c r="B131" s="529" t="s">
        <v>188</v>
      </c>
      <c r="C131" s="530" t="s">
        <v>37</v>
      </c>
      <c r="D131" s="530" t="s">
        <v>66</v>
      </c>
      <c r="E131" s="531" t="s">
        <v>189</v>
      </c>
      <c r="F131" s="528" t="s">
        <v>191</v>
      </c>
      <c r="G131" s="528" t="s">
        <v>192</v>
      </c>
      <c r="H131" s="528" t="s">
        <v>175</v>
      </c>
      <c r="I131" s="528" t="s">
        <v>178</v>
      </c>
      <c r="J131" s="530" t="s">
        <v>190</v>
      </c>
    </row>
    <row r="132" spans="1:10" s="532" customFormat="1" x14ac:dyDescent="0.2">
      <c r="A132" s="528"/>
      <c r="B132" s="529"/>
      <c r="C132" s="530"/>
      <c r="D132" s="530"/>
      <c r="E132" s="531"/>
      <c r="F132" s="528" t="s">
        <v>63</v>
      </c>
      <c r="G132" s="528"/>
      <c r="H132" s="528" t="s">
        <v>63</v>
      </c>
      <c r="I132" s="528"/>
      <c r="J132" s="529"/>
    </row>
    <row r="133" spans="1:10" s="538" customFormat="1" x14ac:dyDescent="0.2">
      <c r="A133" s="533" t="s">
        <v>17</v>
      </c>
      <c r="B133" s="534"/>
      <c r="C133" s="535"/>
      <c r="D133" s="536"/>
      <c r="E133" s="535"/>
      <c r="F133" s="537"/>
      <c r="G133" s="536"/>
      <c r="H133" s="536"/>
      <c r="I133" s="536"/>
      <c r="J133" s="536"/>
    </row>
    <row r="134" spans="1:10" s="538" customFormat="1" x14ac:dyDescent="0.2">
      <c r="A134" s="533"/>
      <c r="B134" s="534"/>
      <c r="C134" s="535"/>
      <c r="D134" s="536"/>
      <c r="E134" s="535"/>
      <c r="F134" s="537"/>
      <c r="G134" s="536"/>
      <c r="H134" s="536"/>
      <c r="I134" s="536"/>
      <c r="J134" s="536"/>
    </row>
    <row r="135" spans="1:10" s="538" customFormat="1" x14ac:dyDescent="0.2">
      <c r="A135" s="533"/>
      <c r="B135" s="534"/>
      <c r="C135" s="535"/>
      <c r="D135" s="536"/>
      <c r="E135" s="535"/>
      <c r="F135" s="537"/>
      <c r="G135" s="536"/>
      <c r="H135" s="536"/>
      <c r="I135" s="536"/>
      <c r="J135" s="536"/>
    </row>
    <row r="136" spans="1:10" s="538" customFormat="1" x14ac:dyDescent="0.2">
      <c r="A136" s="533"/>
      <c r="B136" s="534"/>
      <c r="C136" s="535"/>
      <c r="D136" s="536"/>
      <c r="E136" s="535"/>
      <c r="F136" s="537"/>
      <c r="G136" s="536"/>
      <c r="H136" s="536"/>
      <c r="I136" s="536"/>
      <c r="J136" s="536"/>
    </row>
    <row r="137" spans="1:10" s="538" customFormat="1" x14ac:dyDescent="0.2">
      <c r="A137" s="533"/>
      <c r="B137" s="534"/>
      <c r="C137" s="535"/>
      <c r="D137" s="536"/>
      <c r="E137" s="535"/>
      <c r="F137" s="537"/>
      <c r="G137" s="536"/>
      <c r="H137" s="536"/>
      <c r="I137" s="536"/>
      <c r="J137" s="536"/>
    </row>
    <row r="138" spans="1:10" s="538" customFormat="1" x14ac:dyDescent="0.2">
      <c r="A138" s="533">
        <v>2</v>
      </c>
      <c r="B138" s="534"/>
      <c r="C138" s="535"/>
      <c r="D138" s="536"/>
      <c r="E138" s="535"/>
      <c r="F138" s="537"/>
      <c r="G138" s="536"/>
      <c r="H138" s="536"/>
      <c r="I138" s="536"/>
      <c r="J138" s="536"/>
    </row>
    <row r="139" spans="1:10" s="532" customFormat="1" x14ac:dyDescent="0.2">
      <c r="A139" s="528"/>
      <c r="B139" s="529"/>
      <c r="C139" s="530"/>
      <c r="D139" s="530"/>
      <c r="E139" s="531"/>
      <c r="F139" s="528"/>
      <c r="G139" s="528"/>
      <c r="H139" s="536"/>
      <c r="I139" s="528"/>
      <c r="J139" s="528"/>
    </row>
    <row r="140" spans="1:10" s="538" customFormat="1" x14ac:dyDescent="0.2">
      <c r="A140" s="533"/>
      <c r="B140" s="534"/>
      <c r="C140" s="535"/>
      <c r="D140" s="536"/>
      <c r="E140" s="535"/>
      <c r="F140" s="537"/>
      <c r="G140" s="536"/>
      <c r="H140" s="536"/>
      <c r="I140" s="536"/>
      <c r="J140" s="536"/>
    </row>
    <row r="141" spans="1:10" s="538" customFormat="1" x14ac:dyDescent="0.2">
      <c r="A141" s="533"/>
      <c r="B141" s="534"/>
      <c r="C141" s="535"/>
      <c r="D141" s="536"/>
      <c r="E141" s="535"/>
      <c r="F141" s="537"/>
      <c r="G141" s="536"/>
      <c r="H141" s="536"/>
      <c r="I141" s="536"/>
      <c r="J141" s="536"/>
    </row>
    <row r="142" spans="1:10" s="538" customFormat="1" x14ac:dyDescent="0.2">
      <c r="A142" s="533"/>
      <c r="B142" s="534"/>
      <c r="C142" s="535"/>
      <c r="D142" s="536"/>
      <c r="E142" s="535"/>
      <c r="F142" s="537"/>
      <c r="G142" s="536"/>
      <c r="H142" s="536"/>
      <c r="I142" s="536"/>
      <c r="J142" s="536"/>
    </row>
    <row r="143" spans="1:10" s="532" customFormat="1" x14ac:dyDescent="0.2">
      <c r="A143" s="528">
        <v>3</v>
      </c>
      <c r="B143" s="529"/>
      <c r="C143" s="530"/>
      <c r="D143" s="530"/>
      <c r="E143" s="531"/>
      <c r="F143" s="528"/>
      <c r="G143" s="528"/>
      <c r="H143" s="536"/>
      <c r="I143" s="528"/>
      <c r="J143" s="528"/>
    </row>
    <row r="144" spans="1:10" s="538" customFormat="1" x14ac:dyDescent="0.2">
      <c r="A144" s="533"/>
      <c r="B144" s="534"/>
      <c r="C144" s="535"/>
      <c r="D144" s="536"/>
      <c r="E144" s="535"/>
      <c r="F144" s="537"/>
      <c r="G144" s="536"/>
      <c r="H144" s="536"/>
      <c r="I144" s="536"/>
      <c r="J144" s="536"/>
    </row>
    <row r="145" spans="1:10" s="538" customFormat="1" x14ac:dyDescent="0.2">
      <c r="A145" s="533"/>
      <c r="B145" s="534"/>
      <c r="C145" s="535"/>
      <c r="D145" s="536"/>
      <c r="E145" s="535"/>
      <c r="F145" s="537"/>
      <c r="G145" s="536"/>
      <c r="H145" s="536"/>
      <c r="I145" s="536"/>
      <c r="J145" s="536"/>
    </row>
    <row r="146" spans="1:10" s="538" customFormat="1" x14ac:dyDescent="0.2">
      <c r="A146" s="533"/>
      <c r="B146" s="534"/>
      <c r="C146" s="535"/>
      <c r="D146" s="536"/>
      <c r="E146" s="535"/>
      <c r="F146" s="537"/>
      <c r="G146" s="536"/>
      <c r="H146" s="536"/>
      <c r="I146" s="536"/>
      <c r="J146" s="536"/>
    </row>
    <row r="147" spans="1:10" s="526" customFormat="1" ht="18" customHeight="1" x14ac:dyDescent="0.25">
      <c r="A147" s="523"/>
      <c r="B147" s="524" t="str">
        <f>d_8</f>
        <v>МУЖЧИНЫ 2001г.р. и старше</v>
      </c>
      <c r="C147" s="523"/>
      <c r="D147" s="525" t="s">
        <v>130</v>
      </c>
      <c r="E147" s="525"/>
      <c r="J147" s="527" t="s">
        <v>63</v>
      </c>
    </row>
    <row r="148" spans="1:10" s="532" customFormat="1" x14ac:dyDescent="0.2">
      <c r="A148" s="528" t="s">
        <v>101</v>
      </c>
      <c r="B148" s="529" t="s">
        <v>188</v>
      </c>
      <c r="C148" s="530" t="s">
        <v>37</v>
      </c>
      <c r="D148" s="530" t="s">
        <v>66</v>
      </c>
      <c r="E148" s="531" t="s">
        <v>189</v>
      </c>
      <c r="F148" s="528" t="s">
        <v>191</v>
      </c>
      <c r="G148" s="528" t="s">
        <v>192</v>
      </c>
      <c r="H148" s="528" t="s">
        <v>175</v>
      </c>
      <c r="I148" s="528" t="s">
        <v>178</v>
      </c>
      <c r="J148" s="530" t="s">
        <v>190</v>
      </c>
    </row>
    <row r="149" spans="1:10" s="532" customFormat="1" x14ac:dyDescent="0.2">
      <c r="A149" s="528"/>
      <c r="B149" s="529"/>
      <c r="C149" s="530"/>
      <c r="D149" s="530"/>
      <c r="E149" s="531"/>
      <c r="F149" s="528" t="s">
        <v>63</v>
      </c>
      <c r="G149" s="528"/>
      <c r="H149" s="528" t="s">
        <v>63</v>
      </c>
      <c r="I149" s="528"/>
      <c r="J149" s="529"/>
    </row>
    <row r="150" spans="1:10" s="538" customFormat="1" x14ac:dyDescent="0.2">
      <c r="A150" s="533" t="s">
        <v>17</v>
      </c>
      <c r="B150" s="534" t="s">
        <v>448</v>
      </c>
      <c r="C150" s="535">
        <v>1998</v>
      </c>
      <c r="D150" s="536" t="s">
        <v>152</v>
      </c>
      <c r="E150" s="535" t="s">
        <v>160</v>
      </c>
      <c r="F150" s="537">
        <v>6.94</v>
      </c>
      <c r="G150" s="536">
        <v>1</v>
      </c>
      <c r="H150" s="536">
        <v>3</v>
      </c>
      <c r="I150" s="536">
        <v>20</v>
      </c>
      <c r="J150" s="536" t="s">
        <v>168</v>
      </c>
    </row>
    <row r="151" spans="1:10" s="538" customFormat="1" x14ac:dyDescent="0.2">
      <c r="A151" s="533" t="s">
        <v>18</v>
      </c>
      <c r="B151" s="534" t="s">
        <v>454</v>
      </c>
      <c r="C151" s="535">
        <v>1999</v>
      </c>
      <c r="D151" s="536" t="s">
        <v>152</v>
      </c>
      <c r="E151" s="535" t="s">
        <v>263</v>
      </c>
      <c r="F151" s="537">
        <v>6.93</v>
      </c>
      <c r="G151" s="536">
        <v>1</v>
      </c>
      <c r="H151" s="536">
        <v>1</v>
      </c>
      <c r="I151" s="536">
        <v>17</v>
      </c>
      <c r="J151" s="536" t="s">
        <v>254</v>
      </c>
    </row>
    <row r="152" spans="1:10" s="538" customFormat="1" x14ac:dyDescent="0.2">
      <c r="A152" s="533" t="s">
        <v>19</v>
      </c>
      <c r="B152" s="534" t="s">
        <v>473</v>
      </c>
      <c r="C152" s="535">
        <v>1999</v>
      </c>
      <c r="D152" s="536" t="s">
        <v>152</v>
      </c>
      <c r="E152" s="535" t="s">
        <v>211</v>
      </c>
      <c r="F152" s="537">
        <v>6.38</v>
      </c>
      <c r="G152" s="536">
        <v>2</v>
      </c>
      <c r="H152" s="536" t="s">
        <v>158</v>
      </c>
      <c r="I152" s="536"/>
      <c r="J152" s="536" t="s">
        <v>181</v>
      </c>
    </row>
    <row r="153" spans="1:10" s="526" customFormat="1" ht="18" hidden="1" customHeight="1" x14ac:dyDescent="0.2">
      <c r="A153" s="523"/>
      <c r="B153" s="524" t="str">
        <f>Name_1</f>
        <v xml:space="preserve"> </v>
      </c>
      <c r="C153" s="523"/>
      <c r="D153" s="525" t="s">
        <v>130</v>
      </c>
      <c r="E153" s="525"/>
      <c r="J153" s="542"/>
    </row>
    <row r="154" spans="1:10" s="532" customFormat="1" hidden="1" x14ac:dyDescent="0.2">
      <c r="A154" s="528" t="s">
        <v>101</v>
      </c>
      <c r="B154" s="529" t="s">
        <v>188</v>
      </c>
      <c r="C154" s="530" t="s">
        <v>37</v>
      </c>
      <c r="D154" s="530" t="s">
        <v>66</v>
      </c>
      <c r="E154" s="531" t="s">
        <v>189</v>
      </c>
      <c r="F154" s="528" t="s">
        <v>191</v>
      </c>
      <c r="G154" s="528" t="s">
        <v>192</v>
      </c>
      <c r="H154" s="528" t="s">
        <v>175</v>
      </c>
      <c r="I154" s="528" t="s">
        <v>178</v>
      </c>
      <c r="J154" s="530" t="s">
        <v>190</v>
      </c>
    </row>
    <row r="155" spans="1:10" s="532" customFormat="1" hidden="1" x14ac:dyDescent="0.2">
      <c r="A155" s="528"/>
      <c r="B155" s="529"/>
      <c r="C155" s="530"/>
      <c r="D155" s="530"/>
      <c r="E155" s="531"/>
      <c r="F155" s="528" t="s">
        <v>63</v>
      </c>
      <c r="G155" s="528"/>
      <c r="H155" s="528" t="s">
        <v>63</v>
      </c>
      <c r="I155" s="528"/>
      <c r="J155" s="529"/>
    </row>
    <row r="156" spans="1:10" s="538" customFormat="1" hidden="1" x14ac:dyDescent="0.2">
      <c r="A156" s="533" t="s">
        <v>17</v>
      </c>
      <c r="B156" s="534" t="s">
        <v>215</v>
      </c>
      <c r="C156" s="535">
        <v>2002</v>
      </c>
      <c r="D156" s="536" t="s">
        <v>152</v>
      </c>
      <c r="E156" s="535" t="s">
        <v>211</v>
      </c>
      <c r="F156" s="537">
        <v>5.96</v>
      </c>
      <c r="G156" s="536">
        <v>3</v>
      </c>
      <c r="H156" s="536"/>
      <c r="I156" s="536"/>
      <c r="J156" s="536" t="s">
        <v>214</v>
      </c>
    </row>
    <row r="157" spans="1:10" s="538" customFormat="1" hidden="1" x14ac:dyDescent="0.2">
      <c r="A157" s="533" t="s">
        <v>18</v>
      </c>
      <c r="B157" s="534" t="s">
        <v>237</v>
      </c>
      <c r="C157" s="535">
        <v>2002</v>
      </c>
      <c r="D157" s="536" t="s">
        <v>152</v>
      </c>
      <c r="E157" s="535" t="s">
        <v>160</v>
      </c>
      <c r="F157" s="537">
        <v>5.81</v>
      </c>
      <c r="G157" s="536">
        <v>3</v>
      </c>
      <c r="H157" s="536"/>
      <c r="I157" s="536"/>
      <c r="J157" s="536" t="s">
        <v>293</v>
      </c>
    </row>
    <row r="158" spans="1:10" s="538" customFormat="1" hidden="1" x14ac:dyDescent="0.2">
      <c r="A158" s="533" t="s">
        <v>19</v>
      </c>
      <c r="B158" s="534" t="s">
        <v>235</v>
      </c>
      <c r="C158" s="535">
        <v>2002</v>
      </c>
      <c r="D158" s="536" t="s">
        <v>152</v>
      </c>
      <c r="E158" s="535" t="s">
        <v>160</v>
      </c>
      <c r="F158" s="537">
        <v>5.65</v>
      </c>
      <c r="G158" s="536">
        <v>3</v>
      </c>
      <c r="H158" s="536"/>
      <c r="I158" s="536"/>
      <c r="J158" s="536" t="s">
        <v>236</v>
      </c>
    </row>
    <row r="159" spans="1:10" s="526" customFormat="1" ht="18" customHeight="1" x14ac:dyDescent="0.25">
      <c r="A159" s="523"/>
      <c r="B159" s="524" t="str">
        <f>d_8</f>
        <v>МУЖЧИНЫ 2001г.р. и старше</v>
      </c>
      <c r="C159" s="523"/>
      <c r="D159" s="525" t="s">
        <v>129</v>
      </c>
      <c r="E159" s="525"/>
      <c r="J159" s="527" t="s">
        <v>63</v>
      </c>
    </row>
    <row r="160" spans="1:10" s="532" customFormat="1" x14ac:dyDescent="0.2">
      <c r="A160" s="528" t="s">
        <v>101</v>
      </c>
      <c r="B160" s="529" t="s">
        <v>188</v>
      </c>
      <c r="C160" s="530" t="s">
        <v>37</v>
      </c>
      <c r="D160" s="530" t="s">
        <v>66</v>
      </c>
      <c r="E160" s="531" t="s">
        <v>189</v>
      </c>
      <c r="F160" s="528" t="s">
        <v>191</v>
      </c>
      <c r="G160" s="528" t="s">
        <v>192</v>
      </c>
      <c r="H160" s="528" t="s">
        <v>175</v>
      </c>
      <c r="I160" s="528" t="s">
        <v>178</v>
      </c>
      <c r="J160" s="530" t="s">
        <v>190</v>
      </c>
    </row>
    <row r="161" spans="1:10" s="532" customFormat="1" x14ac:dyDescent="0.2">
      <c r="A161" s="528"/>
      <c r="B161" s="529"/>
      <c r="C161" s="530"/>
      <c r="D161" s="530"/>
      <c r="E161" s="531"/>
      <c r="F161" s="528" t="s">
        <v>63</v>
      </c>
      <c r="G161" s="528"/>
      <c r="H161" s="528" t="s">
        <v>63</v>
      </c>
      <c r="I161" s="528"/>
      <c r="J161" s="529"/>
    </row>
    <row r="162" spans="1:10" s="538" customFormat="1" x14ac:dyDescent="0.2">
      <c r="A162" s="533" t="s">
        <v>17</v>
      </c>
      <c r="B162" s="534"/>
      <c r="C162" s="535"/>
      <c r="D162" s="536"/>
      <c r="E162" s="535"/>
      <c r="F162" s="537"/>
      <c r="G162" s="536"/>
      <c r="H162" s="536"/>
      <c r="I162" s="536"/>
      <c r="J162" s="536"/>
    </row>
    <row r="163" spans="1:10" s="538" customFormat="1" x14ac:dyDescent="0.2">
      <c r="A163" s="533" t="s">
        <v>18</v>
      </c>
      <c r="B163" s="534"/>
      <c r="C163" s="535"/>
      <c r="D163" s="536"/>
      <c r="E163" s="535"/>
      <c r="F163" s="537"/>
      <c r="G163" s="536"/>
      <c r="H163" s="536"/>
      <c r="I163" s="536"/>
      <c r="J163" s="536"/>
    </row>
    <row r="164" spans="1:10" s="538" customFormat="1" x14ac:dyDescent="0.2">
      <c r="A164" s="533" t="s">
        <v>19</v>
      </c>
      <c r="B164" s="534"/>
      <c r="C164" s="535"/>
      <c r="D164" s="536"/>
      <c r="E164" s="535"/>
      <c r="F164" s="537"/>
      <c r="G164" s="536"/>
      <c r="H164" s="536"/>
      <c r="I164" s="536"/>
      <c r="J164" s="536"/>
    </row>
    <row r="165" spans="1:10" s="526" customFormat="1" ht="18" hidden="1" customHeight="1" x14ac:dyDescent="0.2">
      <c r="A165" s="523"/>
      <c r="B165" s="524" t="str">
        <f>Name_1</f>
        <v xml:space="preserve"> </v>
      </c>
      <c r="C165" s="523"/>
      <c r="D165" s="525" t="s">
        <v>129</v>
      </c>
      <c r="E165" s="525"/>
      <c r="J165" s="542"/>
    </row>
    <row r="166" spans="1:10" s="532" customFormat="1" hidden="1" x14ac:dyDescent="0.2">
      <c r="A166" s="528" t="s">
        <v>101</v>
      </c>
      <c r="B166" s="529" t="s">
        <v>188</v>
      </c>
      <c r="C166" s="530" t="s">
        <v>37</v>
      </c>
      <c r="D166" s="530" t="s">
        <v>66</v>
      </c>
      <c r="E166" s="531" t="s">
        <v>189</v>
      </c>
      <c r="F166" s="528" t="s">
        <v>191</v>
      </c>
      <c r="G166" s="528" t="s">
        <v>192</v>
      </c>
      <c r="H166" s="528" t="s">
        <v>175</v>
      </c>
      <c r="I166" s="528" t="s">
        <v>178</v>
      </c>
      <c r="J166" s="530" t="s">
        <v>190</v>
      </c>
    </row>
    <row r="167" spans="1:10" s="532" customFormat="1" hidden="1" x14ac:dyDescent="0.2">
      <c r="A167" s="528"/>
      <c r="B167" s="529"/>
      <c r="C167" s="530"/>
      <c r="D167" s="530"/>
      <c r="E167" s="531"/>
      <c r="F167" s="528" t="s">
        <v>63</v>
      </c>
      <c r="G167" s="528"/>
      <c r="H167" s="528" t="s">
        <v>63</v>
      </c>
      <c r="I167" s="528"/>
      <c r="J167" s="529"/>
    </row>
    <row r="168" spans="1:10" s="538" customFormat="1" hidden="1" x14ac:dyDescent="0.2">
      <c r="A168" s="533" t="s">
        <v>17</v>
      </c>
      <c r="B168" s="534" t="s">
        <v>215</v>
      </c>
      <c r="C168" s="535">
        <v>2002</v>
      </c>
      <c r="D168" s="536" t="s">
        <v>152</v>
      </c>
      <c r="E168" s="535" t="s">
        <v>211</v>
      </c>
      <c r="F168" s="537">
        <v>12.35</v>
      </c>
      <c r="G168" s="536">
        <v>3</v>
      </c>
      <c r="H168" s="536"/>
      <c r="I168" s="536"/>
      <c r="J168" s="536" t="s">
        <v>214</v>
      </c>
    </row>
    <row r="169" spans="1:10" s="538" customFormat="1" hidden="1" x14ac:dyDescent="0.2">
      <c r="A169" s="533" t="s">
        <v>18</v>
      </c>
      <c r="B169" s="534" t="s">
        <v>307</v>
      </c>
      <c r="C169" s="535">
        <v>2004</v>
      </c>
      <c r="D169" s="536" t="s">
        <v>152</v>
      </c>
      <c r="E169" s="535" t="s">
        <v>160</v>
      </c>
      <c r="F169" s="537">
        <v>10.97</v>
      </c>
      <c r="G169" s="536">
        <v>3</v>
      </c>
      <c r="H169" s="536"/>
      <c r="I169" s="536"/>
      <c r="J169" s="536" t="s">
        <v>259</v>
      </c>
    </row>
    <row r="170" spans="1:10" s="538" customFormat="1" hidden="1" x14ac:dyDescent="0.2">
      <c r="A170" s="533" t="s">
        <v>19</v>
      </c>
      <c r="B170" s="534" t="s">
        <v>243</v>
      </c>
      <c r="C170" s="535">
        <v>2002</v>
      </c>
      <c r="D170" s="536" t="s">
        <v>152</v>
      </c>
      <c r="E170" s="535" t="s">
        <v>223</v>
      </c>
      <c r="F170" s="537">
        <v>10.73</v>
      </c>
      <c r="G170" s="536">
        <v>3</v>
      </c>
      <c r="H170" s="536"/>
      <c r="I170" s="536"/>
      <c r="J170" s="536" t="s">
        <v>225</v>
      </c>
    </row>
    <row r="171" spans="1:10" s="526" customFormat="1" ht="18" customHeight="1" x14ac:dyDescent="0.25">
      <c r="A171" s="523"/>
      <c r="B171" s="524" t="str">
        <f>d_8</f>
        <v>МУЖЧИНЫ 2001г.р. и старше</v>
      </c>
      <c r="C171" s="523"/>
      <c r="D171" s="525" t="s">
        <v>131</v>
      </c>
      <c r="E171" s="525"/>
      <c r="J171" s="527" t="s">
        <v>63</v>
      </c>
    </row>
    <row r="172" spans="1:10" s="532" customFormat="1" x14ac:dyDescent="0.2">
      <c r="A172" s="528" t="s">
        <v>101</v>
      </c>
      <c r="B172" s="529" t="s">
        <v>188</v>
      </c>
      <c r="C172" s="530" t="s">
        <v>37</v>
      </c>
      <c r="D172" s="530" t="s">
        <v>66</v>
      </c>
      <c r="E172" s="531" t="s">
        <v>189</v>
      </c>
      <c r="F172" s="528" t="s">
        <v>191</v>
      </c>
      <c r="G172" s="528" t="s">
        <v>192</v>
      </c>
      <c r="H172" s="528" t="s">
        <v>175</v>
      </c>
      <c r="I172" s="528" t="s">
        <v>178</v>
      </c>
      <c r="J172" s="530" t="s">
        <v>190</v>
      </c>
    </row>
    <row r="173" spans="1:10" s="532" customFormat="1" x14ac:dyDescent="0.2">
      <c r="A173" s="528"/>
      <c r="B173" s="529"/>
      <c r="C173" s="530"/>
      <c r="D173" s="530"/>
      <c r="E173" s="531"/>
      <c r="F173" s="528" t="s">
        <v>63</v>
      </c>
      <c r="G173" s="528"/>
      <c r="H173" s="528" t="s">
        <v>63</v>
      </c>
      <c r="I173" s="528"/>
      <c r="J173" s="529"/>
    </row>
    <row r="174" spans="1:10" s="538" customFormat="1" x14ac:dyDescent="0.2">
      <c r="A174" s="533" t="s">
        <v>17</v>
      </c>
      <c r="B174" s="534" t="s">
        <v>428</v>
      </c>
      <c r="C174" s="535">
        <v>1999</v>
      </c>
      <c r="D174" s="536" t="s">
        <v>152</v>
      </c>
      <c r="E174" s="535" t="s">
        <v>211</v>
      </c>
      <c r="F174" s="537">
        <v>212</v>
      </c>
      <c r="G174" s="536" t="s">
        <v>68</v>
      </c>
      <c r="H174" s="536" t="s">
        <v>158</v>
      </c>
      <c r="I174" s="536"/>
      <c r="J174" s="536" t="s">
        <v>213</v>
      </c>
    </row>
    <row r="175" spans="1:10" s="538" customFormat="1" x14ac:dyDescent="0.2">
      <c r="A175" s="533" t="s">
        <v>18</v>
      </c>
      <c r="B175" s="534" t="s">
        <v>437</v>
      </c>
      <c r="C175" s="535">
        <v>1996</v>
      </c>
      <c r="D175" s="536" t="s">
        <v>152</v>
      </c>
      <c r="E175" s="535" t="s">
        <v>161</v>
      </c>
      <c r="F175" s="537">
        <v>195</v>
      </c>
      <c r="G175" s="536">
        <v>1</v>
      </c>
      <c r="H175" s="536" t="s">
        <v>158</v>
      </c>
      <c r="I175" s="536"/>
      <c r="J175" s="536" t="s">
        <v>259</v>
      </c>
    </row>
    <row r="176" spans="1:10" s="538" customFormat="1" x14ac:dyDescent="0.2">
      <c r="A176" s="533" t="s">
        <v>19</v>
      </c>
      <c r="B176" s="534" t="s">
        <v>201</v>
      </c>
      <c r="C176" s="535">
        <v>2001</v>
      </c>
      <c r="D176" s="536" t="s">
        <v>152</v>
      </c>
      <c r="E176" s="535" t="s">
        <v>160</v>
      </c>
      <c r="F176" s="537">
        <v>190</v>
      </c>
      <c r="G176" s="536">
        <v>1</v>
      </c>
      <c r="H176" s="536">
        <v>3</v>
      </c>
      <c r="I176" s="536">
        <v>20</v>
      </c>
      <c r="J176" s="536" t="s">
        <v>168</v>
      </c>
    </row>
    <row r="177" spans="1:10" s="526" customFormat="1" ht="18" hidden="1" customHeight="1" x14ac:dyDescent="0.2">
      <c r="A177" s="523"/>
      <c r="B177" s="524" t="str">
        <f>Name_1</f>
        <v xml:space="preserve"> </v>
      </c>
      <c r="C177" s="523"/>
      <c r="D177" s="525" t="s">
        <v>131</v>
      </c>
      <c r="E177" s="525"/>
      <c r="J177" s="542"/>
    </row>
    <row r="178" spans="1:10" s="532" customFormat="1" hidden="1" x14ac:dyDescent="0.2">
      <c r="A178" s="528" t="s">
        <v>101</v>
      </c>
      <c r="B178" s="529" t="s">
        <v>188</v>
      </c>
      <c r="C178" s="530" t="s">
        <v>37</v>
      </c>
      <c r="D178" s="530" t="s">
        <v>66</v>
      </c>
      <c r="E178" s="531" t="s">
        <v>189</v>
      </c>
      <c r="F178" s="528" t="s">
        <v>191</v>
      </c>
      <c r="G178" s="528" t="s">
        <v>192</v>
      </c>
      <c r="H178" s="528" t="s">
        <v>175</v>
      </c>
      <c r="I178" s="528" t="s">
        <v>178</v>
      </c>
      <c r="J178" s="530" t="s">
        <v>190</v>
      </c>
    </row>
    <row r="179" spans="1:10" s="532" customFormat="1" hidden="1" x14ac:dyDescent="0.2">
      <c r="A179" s="528"/>
      <c r="B179" s="529"/>
      <c r="C179" s="530"/>
      <c r="D179" s="530"/>
      <c r="E179" s="531"/>
      <c r="F179" s="528" t="s">
        <v>63</v>
      </c>
      <c r="G179" s="528"/>
      <c r="H179" s="528" t="s">
        <v>63</v>
      </c>
      <c r="I179" s="528"/>
      <c r="J179" s="529"/>
    </row>
    <row r="180" spans="1:10" s="538" customFormat="1" hidden="1" x14ac:dyDescent="0.2">
      <c r="A180" s="533" t="s">
        <v>17</v>
      </c>
      <c r="B180" s="534" t="s">
        <v>235</v>
      </c>
      <c r="C180" s="535">
        <v>2002</v>
      </c>
      <c r="D180" s="536" t="s">
        <v>152</v>
      </c>
      <c r="E180" s="535" t="s">
        <v>160</v>
      </c>
      <c r="F180" s="537">
        <v>170</v>
      </c>
      <c r="G180" s="536">
        <v>3</v>
      </c>
      <c r="H180" s="536"/>
      <c r="I180" s="536"/>
      <c r="J180" s="536" t="s">
        <v>236</v>
      </c>
    </row>
    <row r="181" spans="1:10" s="538" customFormat="1" hidden="1" x14ac:dyDescent="0.2">
      <c r="A181" s="533" t="s">
        <v>18</v>
      </c>
      <c r="B181" s="534" t="s">
        <v>212</v>
      </c>
      <c r="C181" s="535">
        <v>2002</v>
      </c>
      <c r="D181" s="536" t="s">
        <v>152</v>
      </c>
      <c r="E181" s="535" t="s">
        <v>211</v>
      </c>
      <c r="F181" s="537">
        <v>165</v>
      </c>
      <c r="G181" s="536">
        <v>3</v>
      </c>
      <c r="H181" s="536"/>
      <c r="I181" s="536"/>
      <c r="J181" s="536" t="s">
        <v>213</v>
      </c>
    </row>
    <row r="182" spans="1:10" s="538" customFormat="1" hidden="1" x14ac:dyDescent="0.2">
      <c r="A182" s="533" t="s">
        <v>19</v>
      </c>
      <c r="B182" s="534" t="s">
        <v>286</v>
      </c>
      <c r="C182" s="535">
        <v>2003</v>
      </c>
      <c r="D182" s="536" t="s">
        <v>162</v>
      </c>
      <c r="E182" s="535" t="s">
        <v>163</v>
      </c>
      <c r="F182" s="537">
        <v>150</v>
      </c>
      <c r="G182" s="536" t="s">
        <v>64</v>
      </c>
      <c r="H182" s="536"/>
      <c r="I182" s="536"/>
      <c r="J182" s="536" t="s">
        <v>287</v>
      </c>
    </row>
    <row r="183" spans="1:10" s="526" customFormat="1" ht="18" customHeight="1" x14ac:dyDescent="0.25">
      <c r="A183" s="523"/>
      <c r="B183" s="524" t="str">
        <f>d_8</f>
        <v>МУЖЧИНЫ 2001г.р. и старше</v>
      </c>
      <c r="C183" s="523"/>
      <c r="D183" s="525" t="s">
        <v>156</v>
      </c>
      <c r="E183" s="525"/>
      <c r="J183" s="527" t="s">
        <v>63</v>
      </c>
    </row>
    <row r="184" spans="1:10" s="532" customFormat="1" x14ac:dyDescent="0.2">
      <c r="A184" s="528" t="s">
        <v>101</v>
      </c>
      <c r="B184" s="529" t="s">
        <v>188</v>
      </c>
      <c r="C184" s="530" t="s">
        <v>37</v>
      </c>
      <c r="D184" s="530" t="s">
        <v>66</v>
      </c>
      <c r="E184" s="531" t="s">
        <v>189</v>
      </c>
      <c r="F184" s="528" t="s">
        <v>191</v>
      </c>
      <c r="G184" s="528" t="s">
        <v>192</v>
      </c>
      <c r="H184" s="528" t="s">
        <v>175</v>
      </c>
      <c r="I184" s="528" t="s">
        <v>178</v>
      </c>
      <c r="J184" s="530" t="s">
        <v>190</v>
      </c>
    </row>
    <row r="185" spans="1:10" s="532" customFormat="1" x14ac:dyDescent="0.2">
      <c r="A185" s="528"/>
      <c r="B185" s="529"/>
      <c r="C185" s="530"/>
      <c r="D185" s="530"/>
      <c r="E185" s="531"/>
      <c r="F185" s="528" t="s">
        <v>63</v>
      </c>
      <c r="G185" s="528"/>
      <c r="H185" s="528" t="s">
        <v>63</v>
      </c>
      <c r="I185" s="528"/>
      <c r="J185" s="529"/>
    </row>
    <row r="186" spans="1:10" s="538" customFormat="1" x14ac:dyDescent="0.2">
      <c r="A186" s="533" t="s">
        <v>17</v>
      </c>
      <c r="B186" s="534"/>
      <c r="C186" s="535"/>
      <c r="D186" s="536"/>
      <c r="E186" s="535"/>
      <c r="F186" s="537"/>
      <c r="G186" s="536"/>
      <c r="H186" s="536"/>
      <c r="I186" s="536"/>
      <c r="J186" s="536"/>
    </row>
    <row r="187" spans="1:10" s="538" customFormat="1" x14ac:dyDescent="0.2">
      <c r="A187" s="533" t="s">
        <v>18</v>
      </c>
      <c r="B187" s="534"/>
      <c r="C187" s="535"/>
      <c r="D187" s="536"/>
      <c r="E187" s="535"/>
      <c r="F187" s="537"/>
      <c r="G187" s="536"/>
      <c r="H187" s="536"/>
      <c r="I187" s="536"/>
      <c r="J187" s="536"/>
    </row>
    <row r="188" spans="1:10" s="538" customFormat="1" x14ac:dyDescent="0.2">
      <c r="A188" s="533" t="s">
        <v>19</v>
      </c>
      <c r="B188" s="534"/>
      <c r="C188" s="535"/>
      <c r="D188" s="536"/>
      <c r="E188" s="535"/>
      <c r="F188" s="537"/>
      <c r="G188" s="536"/>
      <c r="H188" s="536"/>
      <c r="I188" s="536"/>
      <c r="J188" s="536"/>
    </row>
    <row r="189" spans="1:10" s="526" customFormat="1" ht="18" hidden="1" customHeight="1" x14ac:dyDescent="0.2">
      <c r="A189" s="523"/>
      <c r="B189" s="524" t="str">
        <f>Name_1</f>
        <v xml:space="preserve"> </v>
      </c>
      <c r="C189" s="523"/>
      <c r="D189" s="525" t="s">
        <v>156</v>
      </c>
      <c r="E189" s="525"/>
      <c r="J189" s="542"/>
    </row>
    <row r="190" spans="1:10" s="532" customFormat="1" hidden="1" x14ac:dyDescent="0.2">
      <c r="A190" s="528" t="s">
        <v>101</v>
      </c>
      <c r="B190" s="529" t="s">
        <v>188</v>
      </c>
      <c r="C190" s="530" t="s">
        <v>37</v>
      </c>
      <c r="D190" s="530" t="s">
        <v>66</v>
      </c>
      <c r="E190" s="531" t="s">
        <v>189</v>
      </c>
      <c r="F190" s="528" t="s">
        <v>191</v>
      </c>
      <c r="G190" s="528" t="s">
        <v>192</v>
      </c>
      <c r="H190" s="528" t="s">
        <v>175</v>
      </c>
      <c r="I190" s="528" t="s">
        <v>178</v>
      </c>
      <c r="J190" s="530" t="s">
        <v>190</v>
      </c>
    </row>
    <row r="191" spans="1:10" s="532" customFormat="1" hidden="1" x14ac:dyDescent="0.2">
      <c r="A191" s="528"/>
      <c r="B191" s="529"/>
      <c r="C191" s="530"/>
      <c r="D191" s="530"/>
      <c r="E191" s="531"/>
      <c r="F191" s="528" t="s">
        <v>63</v>
      </c>
      <c r="G191" s="528"/>
      <c r="H191" s="528" t="s">
        <v>63</v>
      </c>
      <c r="I191" s="528"/>
      <c r="J191" s="529"/>
    </row>
    <row r="192" spans="1:10" s="538" customFormat="1" hidden="1" x14ac:dyDescent="0.2">
      <c r="A192" s="533" t="s">
        <v>17</v>
      </c>
      <c r="B192" s="534"/>
      <c r="C192" s="535"/>
      <c r="D192" s="536"/>
      <c r="E192" s="535"/>
      <c r="F192" s="537"/>
      <c r="G192" s="536"/>
      <c r="H192" s="536"/>
      <c r="I192" s="536"/>
      <c r="J192" s="536"/>
    </row>
    <row r="193" spans="1:10" s="538" customFormat="1" hidden="1" x14ac:dyDescent="0.2">
      <c r="A193" s="533" t="s">
        <v>18</v>
      </c>
      <c r="B193" s="534"/>
      <c r="C193" s="535"/>
      <c r="D193" s="536"/>
      <c r="E193" s="535"/>
      <c r="F193" s="537"/>
      <c r="G193" s="536"/>
      <c r="H193" s="536"/>
      <c r="I193" s="536"/>
      <c r="J193" s="536"/>
    </row>
    <row r="194" spans="1:10" s="538" customFormat="1" hidden="1" x14ac:dyDescent="0.2">
      <c r="A194" s="533" t="s">
        <v>19</v>
      </c>
      <c r="B194" s="534"/>
      <c r="C194" s="535"/>
      <c r="D194" s="536"/>
      <c r="E194" s="535"/>
      <c r="F194" s="537"/>
      <c r="G194" s="536"/>
      <c r="H194" s="536"/>
      <c r="I194" s="536"/>
      <c r="J194" s="536"/>
    </row>
    <row r="195" spans="1:10" s="526" customFormat="1" ht="18" customHeight="1" x14ac:dyDescent="0.25">
      <c r="A195" s="523"/>
      <c r="B195" s="524" t="str">
        <f>d_8</f>
        <v>МУЖЧИНЫ 2001г.р. и старше</v>
      </c>
      <c r="C195" s="523"/>
      <c r="D195" s="525" t="s">
        <v>185</v>
      </c>
      <c r="E195" s="525"/>
      <c r="J195" s="527" t="s">
        <v>63</v>
      </c>
    </row>
    <row r="196" spans="1:10" s="532" customFormat="1" x14ac:dyDescent="0.2">
      <c r="A196" s="528" t="s">
        <v>101</v>
      </c>
      <c r="B196" s="529" t="s">
        <v>188</v>
      </c>
      <c r="C196" s="530" t="s">
        <v>37</v>
      </c>
      <c r="D196" s="530" t="s">
        <v>66</v>
      </c>
      <c r="E196" s="531" t="s">
        <v>189</v>
      </c>
      <c r="F196" s="528" t="s">
        <v>191</v>
      </c>
      <c r="G196" s="528" t="s">
        <v>192</v>
      </c>
      <c r="H196" s="528" t="s">
        <v>175</v>
      </c>
      <c r="I196" s="528" t="s">
        <v>178</v>
      </c>
      <c r="J196" s="530" t="s">
        <v>190</v>
      </c>
    </row>
    <row r="197" spans="1:10" s="532" customFormat="1" x14ac:dyDescent="0.2">
      <c r="A197" s="528"/>
      <c r="B197" s="529"/>
      <c r="C197" s="530"/>
      <c r="D197" s="530"/>
      <c r="E197" s="531"/>
      <c r="F197" s="528" t="s">
        <v>63</v>
      </c>
      <c r="G197" s="528"/>
      <c r="H197" s="528" t="s">
        <v>63</v>
      </c>
      <c r="I197" s="528"/>
      <c r="J197" s="529"/>
    </row>
    <row r="198" spans="1:10" s="538" customFormat="1" x14ac:dyDescent="0.2">
      <c r="A198" s="533" t="s">
        <v>17</v>
      </c>
      <c r="B198" s="534"/>
      <c r="C198" s="535"/>
      <c r="D198" s="536"/>
      <c r="E198" s="535"/>
      <c r="F198" s="537"/>
      <c r="G198" s="536"/>
      <c r="H198" s="536"/>
      <c r="I198" s="536"/>
      <c r="J198" s="536"/>
    </row>
    <row r="199" spans="1:10" s="538" customFormat="1" x14ac:dyDescent="0.2">
      <c r="A199" s="533" t="s">
        <v>18</v>
      </c>
      <c r="B199" s="534"/>
      <c r="C199" s="535"/>
      <c r="D199" s="536"/>
      <c r="E199" s="535"/>
      <c r="F199" s="537"/>
      <c r="G199" s="536"/>
      <c r="H199" s="536"/>
      <c r="I199" s="536"/>
      <c r="J199" s="536"/>
    </row>
    <row r="200" spans="1:10" s="538" customFormat="1" x14ac:dyDescent="0.2">
      <c r="A200" s="533" t="s">
        <v>19</v>
      </c>
      <c r="B200" s="534"/>
      <c r="C200" s="535"/>
      <c r="D200" s="536"/>
      <c r="E200" s="535"/>
      <c r="F200" s="537"/>
      <c r="G200" s="536"/>
      <c r="H200" s="536"/>
      <c r="I200" s="536"/>
      <c r="J200" s="536"/>
    </row>
    <row r="201" spans="1:10" s="526" customFormat="1" ht="18" hidden="1" customHeight="1" x14ac:dyDescent="0.2">
      <c r="A201" s="523"/>
      <c r="B201" s="524" t="str">
        <f>Name_1</f>
        <v xml:space="preserve"> </v>
      </c>
      <c r="C201" s="523"/>
      <c r="D201" s="525" t="s">
        <v>185</v>
      </c>
      <c r="E201" s="525"/>
      <c r="J201" s="542"/>
    </row>
    <row r="202" spans="1:10" s="532" customFormat="1" hidden="1" x14ac:dyDescent="0.2">
      <c r="A202" s="528" t="s">
        <v>101</v>
      </c>
      <c r="B202" s="529" t="s">
        <v>188</v>
      </c>
      <c r="C202" s="530" t="s">
        <v>37</v>
      </c>
      <c r="D202" s="530" t="s">
        <v>66</v>
      </c>
      <c r="E202" s="531" t="s">
        <v>189</v>
      </c>
      <c r="F202" s="528" t="s">
        <v>191</v>
      </c>
      <c r="G202" s="528" t="s">
        <v>192</v>
      </c>
      <c r="H202" s="528" t="s">
        <v>175</v>
      </c>
      <c r="I202" s="528" t="s">
        <v>178</v>
      </c>
      <c r="J202" s="530" t="s">
        <v>190</v>
      </c>
    </row>
    <row r="203" spans="1:10" s="532" customFormat="1" hidden="1" x14ac:dyDescent="0.2">
      <c r="A203" s="528"/>
      <c r="B203" s="529"/>
      <c r="C203" s="530"/>
      <c r="D203" s="530"/>
      <c r="E203" s="531"/>
      <c r="F203" s="528" t="s">
        <v>63</v>
      </c>
      <c r="G203" s="528"/>
      <c r="H203" s="528" t="s">
        <v>63</v>
      </c>
      <c r="I203" s="528"/>
      <c r="J203" s="529"/>
    </row>
    <row r="204" spans="1:10" s="538" customFormat="1" hidden="1" x14ac:dyDescent="0.2">
      <c r="A204" s="533" t="s">
        <v>17</v>
      </c>
      <c r="B204" s="534" t="s">
        <v>360</v>
      </c>
      <c r="C204" s="535">
        <v>2002</v>
      </c>
      <c r="D204" s="536" t="s">
        <v>152</v>
      </c>
      <c r="E204" s="535" t="s">
        <v>248</v>
      </c>
      <c r="F204" s="537">
        <v>27.44</v>
      </c>
      <c r="G204" s="536" t="s">
        <v>155</v>
      </c>
      <c r="H204" s="536"/>
      <c r="I204" s="536"/>
      <c r="J204" s="536" t="s">
        <v>276</v>
      </c>
    </row>
    <row r="205" spans="1:10" s="538" customFormat="1" hidden="1" x14ac:dyDescent="0.2">
      <c r="A205" s="533" t="s">
        <v>18</v>
      </c>
      <c r="B205" s="534" t="s">
        <v>281</v>
      </c>
      <c r="C205" s="535">
        <v>2003</v>
      </c>
      <c r="D205" s="536" t="s">
        <v>152</v>
      </c>
      <c r="E205" s="535" t="s">
        <v>211</v>
      </c>
      <c r="F205" s="537">
        <v>23.99</v>
      </c>
      <c r="G205" s="536" t="s">
        <v>155</v>
      </c>
      <c r="H205" s="536"/>
      <c r="I205" s="536"/>
      <c r="J205" s="536" t="s">
        <v>282</v>
      </c>
    </row>
    <row r="206" spans="1:10" s="538" customFormat="1" hidden="1" x14ac:dyDescent="0.2">
      <c r="A206" s="533" t="s">
        <v>19</v>
      </c>
      <c r="B206" s="534"/>
      <c r="C206" s="535"/>
      <c r="D206" s="536"/>
      <c r="E206" s="535"/>
      <c r="F206" s="537"/>
      <c r="G206" s="536"/>
      <c r="H206" s="536"/>
      <c r="I206" s="536"/>
      <c r="J206" s="536"/>
    </row>
    <row r="207" spans="1:10" s="526" customFormat="1" ht="18" customHeight="1" x14ac:dyDescent="0.25">
      <c r="A207" s="523"/>
      <c r="B207" s="524" t="str">
        <f>d_8</f>
        <v>МУЖЧИНЫ 2001г.р. и старше</v>
      </c>
      <c r="C207" s="523"/>
      <c r="D207" s="525" t="s">
        <v>197</v>
      </c>
      <c r="E207" s="525"/>
      <c r="J207" s="527" t="s">
        <v>63</v>
      </c>
    </row>
    <row r="208" spans="1:10" s="532" customFormat="1" x14ac:dyDescent="0.2">
      <c r="A208" s="528" t="s">
        <v>101</v>
      </c>
      <c r="B208" s="529" t="s">
        <v>188</v>
      </c>
      <c r="C208" s="530" t="s">
        <v>37</v>
      </c>
      <c r="D208" s="530" t="s">
        <v>66</v>
      </c>
      <c r="E208" s="531" t="s">
        <v>189</v>
      </c>
      <c r="F208" s="528" t="s">
        <v>191</v>
      </c>
      <c r="G208" s="528" t="s">
        <v>192</v>
      </c>
      <c r="H208" s="528" t="s">
        <v>175</v>
      </c>
      <c r="I208" s="528" t="s">
        <v>178</v>
      </c>
      <c r="J208" s="530" t="s">
        <v>190</v>
      </c>
    </row>
    <row r="209" spans="1:10" s="532" customFormat="1" x14ac:dyDescent="0.2">
      <c r="A209" s="528"/>
      <c r="B209" s="529"/>
      <c r="C209" s="530"/>
      <c r="D209" s="530"/>
      <c r="E209" s="531"/>
      <c r="F209" s="528" t="s">
        <v>63</v>
      </c>
      <c r="G209" s="528"/>
      <c r="H209" s="528" t="s">
        <v>63</v>
      </c>
      <c r="I209" s="528"/>
      <c r="J209" s="529"/>
    </row>
    <row r="210" spans="1:10" s="538" customFormat="1" x14ac:dyDescent="0.2">
      <c r="A210" s="533" t="s">
        <v>17</v>
      </c>
      <c r="B210" s="534" t="s">
        <v>554</v>
      </c>
      <c r="C210" s="535">
        <v>1994</v>
      </c>
      <c r="D210" s="536" t="s">
        <v>152</v>
      </c>
      <c r="E210" s="535" t="s">
        <v>211</v>
      </c>
      <c r="F210" s="537">
        <v>45.65</v>
      </c>
      <c r="G210" s="536">
        <v>3</v>
      </c>
      <c r="H210" s="536" t="s">
        <v>158</v>
      </c>
      <c r="I210" s="536"/>
      <c r="J210" s="536" t="s">
        <v>552</v>
      </c>
    </row>
    <row r="211" spans="1:10" s="538" customFormat="1" x14ac:dyDescent="0.2">
      <c r="A211" s="533" t="s">
        <v>18</v>
      </c>
      <c r="B211" s="534" t="s">
        <v>202</v>
      </c>
      <c r="C211" s="535">
        <v>2000</v>
      </c>
      <c r="D211" s="536" t="s">
        <v>152</v>
      </c>
      <c r="E211" s="535" t="s">
        <v>160</v>
      </c>
      <c r="F211" s="537">
        <v>42.8</v>
      </c>
      <c r="G211" s="536">
        <v>3</v>
      </c>
      <c r="H211" s="536" t="s">
        <v>158</v>
      </c>
      <c r="I211" s="536"/>
      <c r="J211" s="536" t="s">
        <v>299</v>
      </c>
    </row>
    <row r="212" spans="1:10" s="538" customFormat="1" x14ac:dyDescent="0.2">
      <c r="A212" s="533" t="s">
        <v>19</v>
      </c>
      <c r="B212" s="534" t="s">
        <v>555</v>
      </c>
      <c r="C212" s="535">
        <v>1988</v>
      </c>
      <c r="D212" s="536" t="s">
        <v>152</v>
      </c>
      <c r="E212" s="535" t="s">
        <v>211</v>
      </c>
      <c r="F212" s="537">
        <v>42.1</v>
      </c>
      <c r="G212" s="536">
        <v>3</v>
      </c>
      <c r="H212" s="536" t="s">
        <v>158</v>
      </c>
      <c r="I212" s="536"/>
      <c r="J212" s="536" t="s">
        <v>556</v>
      </c>
    </row>
    <row r="213" spans="1:10" s="526" customFormat="1" ht="18" hidden="1" customHeight="1" x14ac:dyDescent="0.2">
      <c r="A213" s="523"/>
      <c r="B213" s="524" t="str">
        <f>Name_1</f>
        <v xml:space="preserve"> </v>
      </c>
      <c r="C213" s="523"/>
      <c r="D213" s="525" t="s">
        <v>197</v>
      </c>
      <c r="E213" s="525"/>
      <c r="J213" s="542"/>
    </row>
    <row r="214" spans="1:10" s="532" customFormat="1" hidden="1" x14ac:dyDescent="0.2">
      <c r="A214" s="528" t="s">
        <v>101</v>
      </c>
      <c r="B214" s="529" t="s">
        <v>188</v>
      </c>
      <c r="C214" s="530" t="s">
        <v>37</v>
      </c>
      <c r="D214" s="530" t="s">
        <v>66</v>
      </c>
      <c r="E214" s="531" t="s">
        <v>189</v>
      </c>
      <c r="F214" s="528" t="s">
        <v>191</v>
      </c>
      <c r="G214" s="528" t="s">
        <v>192</v>
      </c>
      <c r="H214" s="528" t="s">
        <v>175</v>
      </c>
      <c r="I214" s="528" t="s">
        <v>178</v>
      </c>
      <c r="J214" s="530" t="s">
        <v>190</v>
      </c>
    </row>
    <row r="215" spans="1:10" s="532" customFormat="1" hidden="1" x14ac:dyDescent="0.2">
      <c r="A215" s="528"/>
      <c r="B215" s="529"/>
      <c r="C215" s="530"/>
      <c r="D215" s="530"/>
      <c r="E215" s="531"/>
      <c r="F215" s="528" t="s">
        <v>63</v>
      </c>
      <c r="G215" s="528"/>
      <c r="H215" s="528" t="s">
        <v>63</v>
      </c>
      <c r="I215" s="528"/>
      <c r="J215" s="529"/>
    </row>
    <row r="216" spans="1:10" s="538" customFormat="1" hidden="1" x14ac:dyDescent="0.2">
      <c r="A216" s="533" t="s">
        <v>17</v>
      </c>
      <c r="B216" s="534"/>
      <c r="C216" s="535"/>
      <c r="D216" s="536"/>
      <c r="E216" s="535"/>
      <c r="F216" s="537"/>
      <c r="G216" s="536"/>
      <c r="H216" s="536"/>
      <c r="I216" s="536"/>
      <c r="J216" s="536"/>
    </row>
    <row r="217" spans="1:10" s="538" customFormat="1" hidden="1" x14ac:dyDescent="0.2">
      <c r="A217" s="533" t="s">
        <v>18</v>
      </c>
      <c r="B217" s="534"/>
      <c r="C217" s="535"/>
      <c r="D217" s="536"/>
      <c r="E217" s="535"/>
      <c r="F217" s="537"/>
      <c r="G217" s="536"/>
      <c r="H217" s="536"/>
      <c r="I217" s="536"/>
      <c r="J217" s="536"/>
    </row>
    <row r="218" spans="1:10" s="538" customFormat="1" hidden="1" x14ac:dyDescent="0.2">
      <c r="A218" s="533" t="s">
        <v>19</v>
      </c>
      <c r="B218" s="534"/>
      <c r="C218" s="535"/>
      <c r="D218" s="536"/>
      <c r="E218" s="535"/>
      <c r="F218" s="537"/>
      <c r="G218" s="536"/>
      <c r="H218" s="536"/>
      <c r="I218" s="536"/>
      <c r="J218" s="536"/>
    </row>
    <row r="219" spans="1:10" s="526" customFormat="1" ht="18" customHeight="1" x14ac:dyDescent="0.25">
      <c r="A219" s="523"/>
      <c r="B219" s="524" t="str">
        <f>d_8</f>
        <v>МУЖЧИНЫ 2001г.р. и старше</v>
      </c>
      <c r="C219" s="523"/>
      <c r="D219" s="525" t="s">
        <v>184</v>
      </c>
      <c r="E219" s="525"/>
      <c r="J219" s="527" t="s">
        <v>63</v>
      </c>
    </row>
    <row r="220" spans="1:10" s="532" customFormat="1" x14ac:dyDescent="0.2">
      <c r="A220" s="528" t="s">
        <v>101</v>
      </c>
      <c r="B220" s="529" t="s">
        <v>188</v>
      </c>
      <c r="C220" s="530" t="s">
        <v>37</v>
      </c>
      <c r="D220" s="530" t="s">
        <v>66</v>
      </c>
      <c r="E220" s="531" t="s">
        <v>189</v>
      </c>
      <c r="F220" s="528" t="s">
        <v>191</v>
      </c>
      <c r="G220" s="528" t="s">
        <v>192</v>
      </c>
      <c r="H220" s="528" t="s">
        <v>175</v>
      </c>
      <c r="I220" s="528" t="s">
        <v>178</v>
      </c>
      <c r="J220" s="530" t="s">
        <v>190</v>
      </c>
    </row>
    <row r="221" spans="1:10" s="532" customFormat="1" x14ac:dyDescent="0.2">
      <c r="A221" s="528"/>
      <c r="B221" s="529"/>
      <c r="C221" s="530"/>
      <c r="D221" s="530"/>
      <c r="E221" s="531"/>
      <c r="F221" s="528" t="s">
        <v>63</v>
      </c>
      <c r="G221" s="528"/>
      <c r="H221" s="528" t="s">
        <v>63</v>
      </c>
      <c r="I221" s="528"/>
      <c r="J221" s="529"/>
    </row>
    <row r="222" spans="1:10" s="538" customFormat="1" x14ac:dyDescent="0.2">
      <c r="A222" s="533" t="s">
        <v>17</v>
      </c>
      <c r="B222" s="534"/>
      <c r="C222" s="535"/>
      <c r="D222" s="536"/>
      <c r="E222" s="535"/>
      <c r="F222" s="537"/>
      <c r="G222" s="536"/>
      <c r="H222" s="536"/>
      <c r="I222" s="536"/>
      <c r="J222" s="536"/>
    </row>
    <row r="223" spans="1:10" s="538" customFormat="1" x14ac:dyDescent="0.2">
      <c r="A223" s="533" t="s">
        <v>18</v>
      </c>
      <c r="B223" s="534"/>
      <c r="C223" s="535"/>
      <c r="D223" s="536"/>
      <c r="E223" s="535"/>
      <c r="F223" s="537"/>
      <c r="G223" s="536"/>
      <c r="H223" s="536"/>
      <c r="I223" s="536"/>
      <c r="J223" s="536"/>
    </row>
    <row r="224" spans="1:10" s="538" customFormat="1" x14ac:dyDescent="0.2">
      <c r="A224" s="533" t="s">
        <v>19</v>
      </c>
      <c r="B224" s="534"/>
      <c r="C224" s="535"/>
      <c r="D224" s="536"/>
      <c r="E224" s="535"/>
      <c r="F224" s="537"/>
      <c r="G224" s="536"/>
      <c r="H224" s="536"/>
      <c r="I224" s="536"/>
      <c r="J224" s="536"/>
    </row>
    <row r="225" spans="1:10" s="526" customFormat="1" ht="18" hidden="1" customHeight="1" x14ac:dyDescent="0.2">
      <c r="A225" s="523"/>
      <c r="B225" s="524" t="str">
        <f>Name_1</f>
        <v xml:space="preserve"> </v>
      </c>
      <c r="C225" s="523"/>
      <c r="D225" s="525" t="s">
        <v>184</v>
      </c>
      <c r="E225" s="525"/>
      <c r="J225" s="542"/>
    </row>
    <row r="226" spans="1:10" s="532" customFormat="1" hidden="1" x14ac:dyDescent="0.2">
      <c r="A226" s="528" t="s">
        <v>101</v>
      </c>
      <c r="B226" s="529" t="s">
        <v>188</v>
      </c>
      <c r="C226" s="530" t="s">
        <v>37</v>
      </c>
      <c r="D226" s="530" t="s">
        <v>66</v>
      </c>
      <c r="E226" s="531" t="s">
        <v>189</v>
      </c>
      <c r="F226" s="528" t="s">
        <v>191</v>
      </c>
      <c r="G226" s="528" t="s">
        <v>192</v>
      </c>
      <c r="H226" s="528" t="s">
        <v>175</v>
      </c>
      <c r="I226" s="528" t="s">
        <v>178</v>
      </c>
      <c r="J226" s="530" t="s">
        <v>190</v>
      </c>
    </row>
    <row r="227" spans="1:10" s="532" customFormat="1" hidden="1" x14ac:dyDescent="0.2">
      <c r="A227" s="528"/>
      <c r="B227" s="529"/>
      <c r="C227" s="530"/>
      <c r="D227" s="530"/>
      <c r="E227" s="531"/>
      <c r="F227" s="528" t="s">
        <v>63</v>
      </c>
      <c r="G227" s="528"/>
      <c r="H227" s="528" t="s">
        <v>63</v>
      </c>
      <c r="I227" s="528"/>
      <c r="J227" s="529"/>
    </row>
    <row r="228" spans="1:10" s="538" customFormat="1" hidden="1" x14ac:dyDescent="0.2">
      <c r="A228" s="533" t="s">
        <v>17</v>
      </c>
      <c r="B228" s="534" t="s">
        <v>232</v>
      </c>
      <c r="C228" s="535">
        <v>2002</v>
      </c>
      <c r="D228" s="536" t="s">
        <v>152</v>
      </c>
      <c r="E228" s="535" t="s">
        <v>161</v>
      </c>
      <c r="F228" s="537">
        <v>29.16</v>
      </c>
      <c r="G228" s="536" t="s">
        <v>69</v>
      </c>
      <c r="H228" s="536"/>
      <c r="I228" s="536"/>
      <c r="J228" s="536" t="s">
        <v>231</v>
      </c>
    </row>
    <row r="229" spans="1:10" s="538" customFormat="1" hidden="1" x14ac:dyDescent="0.2">
      <c r="A229" s="533" t="s">
        <v>18</v>
      </c>
      <c r="B229" s="534" t="s">
        <v>302</v>
      </c>
      <c r="C229" s="535">
        <v>2003</v>
      </c>
      <c r="D229" s="536" t="s">
        <v>152</v>
      </c>
      <c r="E229" s="535" t="s">
        <v>160</v>
      </c>
      <c r="F229" s="537">
        <v>23.81</v>
      </c>
      <c r="G229" s="536" t="s">
        <v>69</v>
      </c>
      <c r="H229" s="536"/>
      <c r="I229" s="536"/>
      <c r="J229" s="536" t="s">
        <v>299</v>
      </c>
    </row>
    <row r="230" spans="1:10" s="538" customFormat="1" hidden="1" x14ac:dyDescent="0.2">
      <c r="A230" s="533" t="s">
        <v>19</v>
      </c>
      <c r="B230" s="534" t="s">
        <v>258</v>
      </c>
      <c r="C230" s="535">
        <v>2003</v>
      </c>
      <c r="D230" s="536" t="s">
        <v>152</v>
      </c>
      <c r="E230" s="535" t="s">
        <v>223</v>
      </c>
      <c r="F230" s="537">
        <v>21.06</v>
      </c>
      <c r="G230" s="536" t="s">
        <v>155</v>
      </c>
      <c r="H230" s="536"/>
      <c r="I230" s="536"/>
      <c r="J230" s="536" t="s">
        <v>253</v>
      </c>
    </row>
    <row r="231" spans="1:10" s="526" customFormat="1" ht="18" customHeight="1" x14ac:dyDescent="0.25">
      <c r="A231" s="523"/>
      <c r="B231" s="524" t="str">
        <f>d_8</f>
        <v>МУЖЧИНЫ 2001г.р. и старше</v>
      </c>
      <c r="C231" s="523"/>
      <c r="D231" s="525" t="s">
        <v>127</v>
      </c>
      <c r="E231" s="525"/>
      <c r="J231" s="527" t="s">
        <v>63</v>
      </c>
    </row>
    <row r="232" spans="1:10" s="532" customFormat="1" x14ac:dyDescent="0.2">
      <c r="A232" s="528" t="s">
        <v>101</v>
      </c>
      <c r="B232" s="529" t="s">
        <v>188</v>
      </c>
      <c r="C232" s="530" t="s">
        <v>37</v>
      </c>
      <c r="D232" s="530" t="s">
        <v>66</v>
      </c>
      <c r="E232" s="531" t="s">
        <v>189</v>
      </c>
      <c r="F232" s="528" t="s">
        <v>191</v>
      </c>
      <c r="G232" s="528" t="s">
        <v>192</v>
      </c>
      <c r="H232" s="528" t="s">
        <v>175</v>
      </c>
      <c r="I232" s="528" t="s">
        <v>178</v>
      </c>
      <c r="J232" s="530" t="s">
        <v>190</v>
      </c>
    </row>
    <row r="233" spans="1:10" s="532" customFormat="1" x14ac:dyDescent="0.2">
      <c r="A233" s="528"/>
      <c r="B233" s="529"/>
      <c r="C233" s="530"/>
      <c r="D233" s="530"/>
      <c r="E233" s="531"/>
      <c r="F233" s="528" t="s">
        <v>63</v>
      </c>
      <c r="G233" s="528"/>
      <c r="H233" s="528" t="s">
        <v>63</v>
      </c>
      <c r="I233" s="528"/>
      <c r="J233" s="529"/>
    </row>
    <row r="234" spans="1:10" s="538" customFormat="1" x14ac:dyDescent="0.2">
      <c r="A234" s="533" t="s">
        <v>17</v>
      </c>
      <c r="B234" s="534" t="s">
        <v>557</v>
      </c>
      <c r="C234" s="535">
        <v>1994</v>
      </c>
      <c r="D234" s="536" t="s">
        <v>152</v>
      </c>
      <c r="E234" s="535" t="s">
        <v>211</v>
      </c>
      <c r="F234" s="537">
        <v>15.07</v>
      </c>
      <c r="G234" s="536">
        <v>1</v>
      </c>
      <c r="H234" s="536" t="s">
        <v>158</v>
      </c>
      <c r="I234" s="536"/>
      <c r="J234" s="536" t="s">
        <v>552</v>
      </c>
    </row>
    <row r="235" spans="1:10" s="538" customFormat="1" x14ac:dyDescent="0.2">
      <c r="A235" s="533" t="s">
        <v>18</v>
      </c>
      <c r="B235" s="534" t="s">
        <v>551</v>
      </c>
      <c r="C235" s="535">
        <v>1997</v>
      </c>
      <c r="D235" s="536" t="s">
        <v>152</v>
      </c>
      <c r="E235" s="535" t="s">
        <v>211</v>
      </c>
      <c r="F235" s="537">
        <v>14.01</v>
      </c>
      <c r="G235" s="536">
        <v>1</v>
      </c>
      <c r="H235" s="536" t="s">
        <v>158</v>
      </c>
      <c r="I235" s="536"/>
      <c r="J235" s="536" t="s">
        <v>552</v>
      </c>
    </row>
    <row r="236" spans="1:10" s="538" customFormat="1" x14ac:dyDescent="0.2">
      <c r="A236" s="533" t="s">
        <v>19</v>
      </c>
      <c r="B236" s="534" t="s">
        <v>203</v>
      </c>
      <c r="C236" s="535">
        <v>2000</v>
      </c>
      <c r="D236" s="536" t="s">
        <v>152</v>
      </c>
      <c r="E236" s="535" t="s">
        <v>160</v>
      </c>
      <c r="F236" s="537">
        <v>12.11</v>
      </c>
      <c r="G236" s="536">
        <v>2</v>
      </c>
      <c r="H236" s="536">
        <v>3</v>
      </c>
      <c r="I236" s="536" t="s">
        <v>333</v>
      </c>
      <c r="J236" s="536" t="s">
        <v>299</v>
      </c>
    </row>
    <row r="237" spans="1:10" s="526" customFormat="1" ht="18" hidden="1" customHeight="1" x14ac:dyDescent="0.2">
      <c r="A237" s="523"/>
      <c r="B237" s="524" t="str">
        <f>Name_1</f>
        <v xml:space="preserve"> </v>
      </c>
      <c r="C237" s="523"/>
      <c r="D237" s="525" t="s">
        <v>127</v>
      </c>
      <c r="E237" s="525"/>
      <c r="J237" s="542"/>
    </row>
    <row r="238" spans="1:10" s="532" customFormat="1" hidden="1" x14ac:dyDescent="0.2">
      <c r="A238" s="528" t="s">
        <v>101</v>
      </c>
      <c r="B238" s="529" t="s">
        <v>188</v>
      </c>
      <c r="C238" s="530" t="s">
        <v>37</v>
      </c>
      <c r="D238" s="530" t="s">
        <v>66</v>
      </c>
      <c r="E238" s="531" t="s">
        <v>189</v>
      </c>
      <c r="F238" s="528" t="s">
        <v>191</v>
      </c>
      <c r="G238" s="528" t="s">
        <v>192</v>
      </c>
      <c r="H238" s="528" t="s">
        <v>175</v>
      </c>
      <c r="I238" s="528" t="s">
        <v>178</v>
      </c>
      <c r="J238" s="530" t="s">
        <v>190</v>
      </c>
    </row>
    <row r="239" spans="1:10" s="532" customFormat="1" hidden="1" x14ac:dyDescent="0.2">
      <c r="A239" s="528"/>
      <c r="B239" s="529"/>
      <c r="C239" s="530"/>
      <c r="D239" s="530"/>
      <c r="E239" s="531"/>
      <c r="F239" s="528" t="s">
        <v>63</v>
      </c>
      <c r="G239" s="528"/>
      <c r="H239" s="528" t="s">
        <v>63</v>
      </c>
      <c r="I239" s="528"/>
      <c r="J239" s="529"/>
    </row>
    <row r="240" spans="1:10" s="538" customFormat="1" hidden="1" x14ac:dyDescent="0.2">
      <c r="A240" s="533" t="s">
        <v>17</v>
      </c>
      <c r="B240" s="534" t="s">
        <v>232</v>
      </c>
      <c r="C240" s="535">
        <v>2002</v>
      </c>
      <c r="D240" s="536" t="s">
        <v>152</v>
      </c>
      <c r="E240" s="535" t="s">
        <v>161</v>
      </c>
      <c r="F240" s="537">
        <v>11.04</v>
      </c>
      <c r="G240" s="536">
        <v>3</v>
      </c>
      <c r="H240" s="536"/>
      <c r="I240" s="536"/>
      <c r="J240" s="536" t="s">
        <v>231</v>
      </c>
    </row>
    <row r="241" spans="1:10" s="538" customFormat="1" hidden="1" x14ac:dyDescent="0.2">
      <c r="A241" s="533" t="s">
        <v>18</v>
      </c>
      <c r="B241" s="534" t="s">
        <v>302</v>
      </c>
      <c r="C241" s="535">
        <v>2003</v>
      </c>
      <c r="D241" s="536" t="s">
        <v>152</v>
      </c>
      <c r="E241" s="535" t="s">
        <v>160</v>
      </c>
      <c r="F241" s="537">
        <v>9.2899999999999991</v>
      </c>
      <c r="G241" s="536" t="s">
        <v>69</v>
      </c>
      <c r="H241" s="536"/>
      <c r="I241" s="536"/>
      <c r="J241" s="536" t="s">
        <v>299</v>
      </c>
    </row>
    <row r="242" spans="1:10" s="538" customFormat="1" hidden="1" x14ac:dyDescent="0.2">
      <c r="A242" s="533" t="s">
        <v>19</v>
      </c>
      <c r="B242" s="534" t="s">
        <v>258</v>
      </c>
      <c r="C242" s="535">
        <v>2003</v>
      </c>
      <c r="D242" s="536" t="s">
        <v>152</v>
      </c>
      <c r="E242" s="535" t="s">
        <v>223</v>
      </c>
      <c r="F242" s="537">
        <v>8.26</v>
      </c>
      <c r="G242" s="536" t="s">
        <v>155</v>
      </c>
      <c r="H242" s="536"/>
      <c r="I242" s="536"/>
      <c r="J242" s="536" t="s">
        <v>253</v>
      </c>
    </row>
  </sheetData>
  <mergeCells count="3">
    <mergeCell ref="A2:J2"/>
    <mergeCell ref="D113:E113"/>
    <mergeCell ref="D130:E130"/>
  </mergeCells>
  <pageMargins left="0.31496062992125984" right="0.27559055118110237" top="0.27559055118110237" bottom="0.27559055118110237" header="0.19685039370078741" footer="0.31496062992125984"/>
  <pageSetup paperSize="9" scale="94" fitToHeight="10" orientation="landscape" r:id="rId1"/>
  <headerFooter alignWithMargins="0"/>
  <rowBreaks count="6" manualBreakCount="6">
    <brk id="40" max="9" man="1"/>
    <brk id="76" max="9" man="1"/>
    <brk id="112" max="9" man="1"/>
    <brk id="146" max="9" man="1"/>
    <brk id="182" max="9" man="1"/>
    <brk id="218" max="9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AG116"/>
  <sheetViews>
    <sheetView view="pageBreakPreview" zoomScale="75" zoomScaleNormal="100" zoomScaleSheetLayoutView="75" workbookViewId="0">
      <selection activeCell="O11" sqref="O11:S13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0.7109375" style="58" customWidth="1"/>
    <col min="9" max="9" width="8.7109375" style="114" customWidth="1"/>
    <col min="10" max="10" width="8.7109375" style="58" customWidth="1"/>
    <col min="11" max="11" width="9.7109375" style="54" customWidth="1"/>
    <col min="12" max="15" width="8.7109375" style="54" customWidth="1"/>
    <col min="16" max="18" width="7" style="54" customWidth="1"/>
    <col min="19" max="19" width="18" style="54" customWidth="1"/>
    <col min="20" max="20" width="8.28515625" style="54" customWidth="1" outlineLevel="1"/>
    <col min="21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</row>
    <row r="4" spans="1:33" ht="33" customHeight="1" x14ac:dyDescent="0.25">
      <c r="A4" s="457" t="str">
        <f>Name_4</f>
        <v>ЛИЧНО-КОМАНДНЫЙ ЧЕМПИОНАТ РЕСПУБЛИКИ ТАТАРСТАН ПО ЛЕГКОЙ АТЛЕТИКЕ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</row>
    <row r="5" spans="1:33" x14ac:dyDescent="0.2">
      <c r="A5" s="308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</row>
    <row r="6" spans="1:33" ht="21.75" customHeight="1" x14ac:dyDescent="0.3">
      <c r="C6" s="312"/>
      <c r="E6" s="59"/>
      <c r="F6" s="450" t="s">
        <v>8</v>
      </c>
      <c r="G6" s="450"/>
      <c r="H6" s="450"/>
      <c r="I6" s="470" t="s">
        <v>63</v>
      </c>
      <c r="J6" s="471"/>
      <c r="K6" s="471"/>
      <c r="L6" s="459" t="s">
        <v>63</v>
      </c>
      <c r="M6" s="459"/>
      <c r="N6" s="313"/>
      <c r="O6" s="313"/>
      <c r="P6" s="213"/>
      <c r="Q6" s="213"/>
      <c r="R6" s="213"/>
      <c r="AG6" s="59" t="s">
        <v>408</v>
      </c>
    </row>
    <row r="7" spans="1:33" ht="16.5" customHeight="1" x14ac:dyDescent="0.3">
      <c r="A7" s="460" t="s">
        <v>409</v>
      </c>
      <c r="B7" s="460"/>
      <c r="C7" s="312"/>
      <c r="E7" s="59"/>
      <c r="F7" s="116"/>
      <c r="G7" s="452"/>
      <c r="H7" s="452"/>
      <c r="S7" s="261" t="s">
        <v>63</v>
      </c>
    </row>
    <row r="8" spans="1:33" ht="19.5" customHeight="1" x14ac:dyDescent="0.25">
      <c r="A8" s="118" t="s">
        <v>63</v>
      </c>
      <c r="E8" s="59"/>
      <c r="F8" s="148" t="s">
        <v>45</v>
      </c>
      <c r="H8" s="499" t="str">
        <f>d_2</f>
        <v>07 ИЮЛЯ 2017г.</v>
      </c>
      <c r="J8" s="119"/>
      <c r="K8" s="120"/>
      <c r="L8" s="120"/>
      <c r="M8" s="120"/>
      <c r="N8" s="120"/>
      <c r="P8" s="214"/>
      <c r="Q8" s="214"/>
      <c r="R8" s="214"/>
      <c r="S8" s="261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128</v>
      </c>
      <c r="D9" s="123" t="s">
        <v>9</v>
      </c>
      <c r="E9" s="123" t="s">
        <v>2</v>
      </c>
      <c r="F9" s="123" t="s">
        <v>66</v>
      </c>
      <c r="G9" s="123" t="s">
        <v>65</v>
      </c>
      <c r="H9" s="123" t="s">
        <v>65</v>
      </c>
      <c r="I9" s="461" t="s">
        <v>125</v>
      </c>
      <c r="J9" s="462"/>
      <c r="K9" s="463"/>
      <c r="L9" s="464" t="s">
        <v>45</v>
      </c>
      <c r="M9" s="465"/>
      <c r="N9" s="466"/>
      <c r="O9" s="123" t="s">
        <v>126</v>
      </c>
      <c r="P9" s="123" t="s">
        <v>5</v>
      </c>
      <c r="Q9" s="123" t="s">
        <v>175</v>
      </c>
      <c r="R9" s="123" t="s">
        <v>178</v>
      </c>
      <c r="S9" s="126" t="s">
        <v>7</v>
      </c>
    </row>
    <row r="10" spans="1:33" ht="21.75" customHeight="1" x14ac:dyDescent="0.2">
      <c r="A10" s="127"/>
      <c r="B10" s="467" t="str">
        <f>Name_8</f>
        <v>МУЖЧИНЫ 2001г.р. и старше</v>
      </c>
      <c r="C10" s="468"/>
      <c r="D10" s="469"/>
      <c r="E10" s="247" t="s">
        <v>63</v>
      </c>
      <c r="F10" s="128"/>
      <c r="G10" s="129"/>
      <c r="H10" s="128"/>
      <c r="I10" s="185"/>
      <c r="J10" s="129"/>
      <c r="K10" s="128"/>
      <c r="L10" s="128"/>
      <c r="M10" s="128"/>
      <c r="N10" s="128"/>
      <c r="O10" s="128"/>
      <c r="P10" s="128"/>
      <c r="Q10" s="128"/>
      <c r="R10" s="128"/>
      <c r="S10" s="131"/>
    </row>
    <row r="11" spans="1:33" ht="23.1" customHeight="1" x14ac:dyDescent="0.25">
      <c r="A11" s="132">
        <v>1</v>
      </c>
      <c r="B11" s="292" t="str">
        <f>VLOOKUP($T11,УЧАСТНИКИ!$A$1:$K$716,3,FALSE)</f>
        <v>МОРОЗОВ ГЕОРГИЙ</v>
      </c>
      <c r="C11" s="305">
        <f>T11</f>
        <v>3829</v>
      </c>
      <c r="D11" s="135">
        <f>VLOOKUP($T11,УЧАСТНИКИ!$A$1:$K$716,4,FALSE)</f>
        <v>1998</v>
      </c>
      <c r="E11" s="135" t="str">
        <f>VLOOKUP($T11,УЧАСТНИКИ!$A$1:$K$716,8,FALSE)</f>
        <v>КМС</v>
      </c>
      <c r="F11" s="217" t="str">
        <f>VLOOKUP($T11,УЧАСТНИКИ!$A$1:$K$716,5,FALSE)</f>
        <v>КАЗАНЬ</v>
      </c>
      <c r="G11" s="135" t="e">
        <f>VLOOKUP($T11,УЧАСТНИКИ!#REF!,7,FALSE)</f>
        <v>#REF!</v>
      </c>
      <c r="H11" s="135" t="str">
        <f>VLOOKUP($T11,УЧАСТНИКИ!$A$1:$K$716,11,FALSE)</f>
        <v>СДЮСШОР ЛА</v>
      </c>
      <c r="I11" s="264">
        <v>6.89</v>
      </c>
      <c r="J11" s="264">
        <v>6.86</v>
      </c>
      <c r="K11" s="264" t="s">
        <v>133</v>
      </c>
      <c r="L11" s="264">
        <v>6.07</v>
      </c>
      <c r="M11" s="264">
        <v>5.88</v>
      </c>
      <c r="N11" s="264">
        <v>6.94</v>
      </c>
      <c r="O11" s="265">
        <f>MAX(I11:N11)</f>
        <v>6.94</v>
      </c>
      <c r="P11" s="266">
        <v>1</v>
      </c>
      <c r="Q11" s="411">
        <f>VLOOKUP($T11,УЧАСТНИКИ!$A$1:$K$716,9,FALSE)</f>
        <v>3</v>
      </c>
      <c r="R11" s="266">
        <v>20</v>
      </c>
      <c r="S11" s="300" t="str">
        <f>VLOOKUP($T11,УЧАСТНИКИ!$A$1:$K$716,10,FALSE)</f>
        <v>ЯШИНЫ ЖЛ АН</v>
      </c>
      <c r="T11" s="189">
        <v>3829</v>
      </c>
    </row>
    <row r="12" spans="1:33" ht="23.1" customHeight="1" x14ac:dyDescent="0.25">
      <c r="A12" s="132">
        <v>2</v>
      </c>
      <c r="B12" s="292" t="str">
        <f>VLOOKUP($T12,УЧАСТНИКИ!$A$1:$K$716,3,FALSE)</f>
        <v>ЛЕБЕДКИН ЭДГАРД</v>
      </c>
      <c r="C12" s="305">
        <f>T12</f>
        <v>3824</v>
      </c>
      <c r="D12" s="135">
        <f>VLOOKUP($T12,УЧАСТНИКИ!$A$1:$K$716,4,FALSE)</f>
        <v>1999</v>
      </c>
      <c r="E12" s="135" t="str">
        <f>VLOOKUP($T12,УЧАСТНИКИ!$A$1:$K$716,8,FALSE)</f>
        <v>КМС</v>
      </c>
      <c r="F12" s="217" t="str">
        <f>VLOOKUP($T12,УЧАСТНИКИ!$A$1:$K$716,5,FALSE)</f>
        <v>КАЗАНЬ</v>
      </c>
      <c r="G12" s="135" t="e">
        <f>VLOOKUP($T12,УЧАСТНИКИ!#REF!,7,FALSE)</f>
        <v>#REF!</v>
      </c>
      <c r="H12" s="135" t="str">
        <f>VLOOKUP($T12,УЧАСТНИКИ!$A$1:$K$716,11,FALSE)</f>
        <v>УОР</v>
      </c>
      <c r="I12" s="264">
        <v>6.7</v>
      </c>
      <c r="J12" s="264">
        <v>6.91</v>
      </c>
      <c r="K12" s="264">
        <v>6.91</v>
      </c>
      <c r="L12" s="264">
        <v>6.8</v>
      </c>
      <c r="M12" s="264">
        <v>6.93</v>
      </c>
      <c r="N12" s="264" t="s">
        <v>135</v>
      </c>
      <c r="O12" s="265">
        <f>MAX(I12:N12)</f>
        <v>6.93</v>
      </c>
      <c r="P12" s="266">
        <v>1</v>
      </c>
      <c r="Q12" s="411">
        <f>VLOOKUP($T12,УЧАСТНИКИ!$A$1:$K$716,9,FALSE)</f>
        <v>1</v>
      </c>
      <c r="R12" s="266">
        <v>17</v>
      </c>
      <c r="S12" s="300" t="str">
        <f>VLOOKUP($T12,УЧАСТНИКИ!$A$1:$K$716,10,FALSE)</f>
        <v>РЫНИНА ЕИ</v>
      </c>
      <c r="T12" s="189">
        <v>3824</v>
      </c>
    </row>
    <row r="13" spans="1:33" ht="23.1" customHeight="1" x14ac:dyDescent="0.25">
      <c r="A13" s="132">
        <v>3</v>
      </c>
      <c r="B13" s="292" t="str">
        <f>VLOOKUP($T13,УЧАСТНИКИ!$A$1:$K$716,3,FALSE)</f>
        <v>ФЕДОТОВ МАКСИМ</v>
      </c>
      <c r="C13" s="305">
        <f>T13</f>
        <v>3863</v>
      </c>
      <c r="D13" s="135">
        <f>VLOOKUP($T13,УЧАСТНИКИ!$A$1:$K$716,4,FALSE)</f>
        <v>1999</v>
      </c>
      <c r="E13" s="135" t="str">
        <f>VLOOKUP($T13,УЧАСТНИКИ!$A$1:$K$716,8,FALSE)</f>
        <v>-</v>
      </c>
      <c r="F13" s="217" t="str">
        <f>VLOOKUP($T13,УЧАСТНИКИ!$A$1:$K$716,5,FALSE)</f>
        <v>КАЗАНЬ</v>
      </c>
      <c r="G13" s="135" t="e">
        <f>VLOOKUP($T13,УЧАСТНИКИ!#REF!,7,FALSE)</f>
        <v>#REF!</v>
      </c>
      <c r="H13" s="135" t="str">
        <f>VLOOKUP($T13,УЧАСТНИКИ!$A$1:$K$716,11,FALSE)</f>
        <v>СДЮСШОР ТАСМА</v>
      </c>
      <c r="I13" s="264">
        <v>6.35</v>
      </c>
      <c r="J13" s="264">
        <v>6.37</v>
      </c>
      <c r="K13" s="264" t="s">
        <v>135</v>
      </c>
      <c r="L13" s="264">
        <v>6.38</v>
      </c>
      <c r="M13" s="264">
        <v>6.07</v>
      </c>
      <c r="N13" s="264">
        <v>6.36</v>
      </c>
      <c r="O13" s="265">
        <f>MAX(I13:N13)</f>
        <v>6.38</v>
      </c>
      <c r="P13" s="266">
        <v>2</v>
      </c>
      <c r="Q13" s="411" t="str">
        <f>VLOOKUP($T13,УЧАСТНИКИ!$A$1:$K$716,9,FALSE)</f>
        <v>Л</v>
      </c>
      <c r="R13" s="266"/>
      <c r="S13" s="300" t="str">
        <f>VLOOKUP($T13,УЧАСТНИКИ!$A$1:$K$716,10,FALSE)</f>
        <v>ЛАТЫПОВА НП</v>
      </c>
      <c r="T13" s="189">
        <v>3863</v>
      </c>
    </row>
    <row r="14" spans="1:33" ht="23.1" customHeight="1" x14ac:dyDescent="0.25">
      <c r="A14" s="132">
        <v>4</v>
      </c>
      <c r="B14" s="292" t="str">
        <f>VLOOKUP($T14,УЧАСТНИКИ!$A$1:$K$716,3,FALSE)</f>
        <v>ШУРЫГИН АРТЕМ</v>
      </c>
      <c r="C14" s="305">
        <f>T14</f>
        <v>3792</v>
      </c>
      <c r="D14" s="135">
        <f>VLOOKUP($T14,УЧАСТНИКИ!$A$1:$K$716,4,FALSE)</f>
        <v>2000</v>
      </c>
      <c r="E14" s="135">
        <f>VLOOKUP($T14,УЧАСТНИКИ!$A$1:$K$716,8,FALSE)</f>
        <v>1</v>
      </c>
      <c r="F14" s="217" t="str">
        <f>VLOOKUP($T14,УЧАСТНИКИ!$A$1:$K$716,5,FALSE)</f>
        <v>КАЗАНЬ</v>
      </c>
      <c r="G14" s="135" t="e">
        <f>VLOOKUP($T14,УЧАСТНИКИ!#REF!,7,FALSE)</f>
        <v>#REF!</v>
      </c>
      <c r="H14" s="135" t="str">
        <f>VLOOKUP($T14,УЧАСТНИКИ!$A$1:$K$716,11,FALSE)</f>
        <v>СДЮСШОР ЛА</v>
      </c>
      <c r="I14" s="264">
        <v>5.51</v>
      </c>
      <c r="J14" s="264">
        <v>6.14</v>
      </c>
      <c r="K14" s="264">
        <v>6.29</v>
      </c>
      <c r="L14" s="264">
        <v>6.18</v>
      </c>
      <c r="M14" s="264">
        <v>6.26</v>
      </c>
      <c r="N14" s="264">
        <v>6.36</v>
      </c>
      <c r="O14" s="265">
        <f>MAX(I14:N14)</f>
        <v>6.36</v>
      </c>
      <c r="P14" s="266">
        <v>2</v>
      </c>
      <c r="Q14" s="411" t="str">
        <f>VLOOKUP($T14,УЧАСТНИКИ!$A$1:$K$716,9,FALSE)</f>
        <v>Л</v>
      </c>
      <c r="R14" s="266"/>
      <c r="S14" s="300" t="str">
        <f>VLOOKUP($T14,УЧАСТНИКИ!$A$1:$K$716,10,FALSE)</f>
        <v>ЯШИНЫ ЖЛ АН</v>
      </c>
      <c r="T14" s="189">
        <v>3792</v>
      </c>
    </row>
    <row r="15" spans="1:33" ht="23.1" customHeight="1" x14ac:dyDescent="0.25">
      <c r="A15" s="132">
        <v>5</v>
      </c>
      <c r="B15" s="292" t="str">
        <f>VLOOKUP($T15,УЧАСТНИКИ!$A$1:$K$716,3,FALSE)</f>
        <v>ГАЙНЕТДИНОВ НИЯЗ</v>
      </c>
      <c r="C15" s="305">
        <f>T15</f>
        <v>3855</v>
      </c>
      <c r="D15" s="135">
        <f>VLOOKUP($T15,УЧАСТНИКИ!$A$1:$K$716,4,FALSE)</f>
        <v>2000</v>
      </c>
      <c r="E15" s="135">
        <f>VLOOKUP($T15,УЧАСТНИКИ!$A$1:$K$716,8,FALSE)</f>
        <v>1</v>
      </c>
      <c r="F15" s="217" t="str">
        <f>VLOOKUP($T15,УЧАСТНИКИ!$A$1:$K$716,5,FALSE)</f>
        <v>КАЗАНЬ</v>
      </c>
      <c r="G15" s="135" t="e">
        <f>VLOOKUP($T15,УЧАСТНИКИ!#REF!,7,FALSE)</f>
        <v>#REF!</v>
      </c>
      <c r="H15" s="135" t="str">
        <f>VLOOKUP($T15,УЧАСТНИКИ!$A$1:$K$716,11,FALSE)</f>
        <v>КДЮСШ АВИАТОР</v>
      </c>
      <c r="I15" s="264">
        <v>6.14</v>
      </c>
      <c r="J15" s="264">
        <v>6.21</v>
      </c>
      <c r="K15" s="264">
        <v>6.36</v>
      </c>
      <c r="L15" s="264">
        <v>6.2</v>
      </c>
      <c r="M15" s="264">
        <v>6.05</v>
      </c>
      <c r="N15" s="264">
        <v>6.17</v>
      </c>
      <c r="O15" s="265">
        <f>MAX(I15:N15)</f>
        <v>6.36</v>
      </c>
      <c r="P15" s="266">
        <v>2</v>
      </c>
      <c r="Q15" s="411" t="str">
        <f>VLOOKUP($T15,УЧАСТНИКИ!$A$1:$K$716,9,FALSE)</f>
        <v>Л</v>
      </c>
      <c r="R15" s="266"/>
      <c r="S15" s="300" t="str">
        <f>VLOOKUP($T15,УЧАСТНИКИ!$A$1:$K$716,10,FALSE)</f>
        <v>БОРОДОВИЦЫН СН</v>
      </c>
      <c r="T15" s="189">
        <v>3855</v>
      </c>
    </row>
    <row r="16" spans="1:33" ht="23.1" customHeight="1" x14ac:dyDescent="0.25">
      <c r="A16" s="132">
        <v>6</v>
      </c>
      <c r="B16" s="292" t="str">
        <f>VLOOKUP($T16,УЧАСТНИКИ!$A$1:$K$716,3,FALSE)</f>
        <v>ТИМОФЕЕВ АРТЕМ</v>
      </c>
      <c r="C16" s="305">
        <f>T16</f>
        <v>3861</v>
      </c>
      <c r="D16" s="135">
        <f>VLOOKUP($T16,УЧАСТНИКИ!$A$1:$K$716,4,FALSE)</f>
        <v>2000</v>
      </c>
      <c r="E16" s="135">
        <f>VLOOKUP($T16,УЧАСТНИКИ!$A$1:$K$716,8,FALSE)</f>
        <v>1</v>
      </c>
      <c r="F16" s="217" t="str">
        <f>VLOOKUP($T16,УЧАСТНИКИ!$A$1:$K$716,5,FALSE)</f>
        <v>КАЗАНЬ</v>
      </c>
      <c r="G16" s="135" t="e">
        <f>VLOOKUP($T16,УЧАСТНИКИ!#REF!,7,FALSE)</f>
        <v>#REF!</v>
      </c>
      <c r="H16" s="135" t="str">
        <f>VLOOKUP($T16,УЧАСТНИКИ!$A$1:$K$716,11,FALSE)</f>
        <v>СДЮСШОР ТАСМА</v>
      </c>
      <c r="I16" s="264">
        <v>6.25</v>
      </c>
      <c r="J16" s="264">
        <v>6.16</v>
      </c>
      <c r="K16" s="264">
        <v>5.92</v>
      </c>
      <c r="L16" s="264">
        <v>6.15</v>
      </c>
      <c r="M16" s="264">
        <v>6.03</v>
      </c>
      <c r="N16" s="264">
        <v>5.95</v>
      </c>
      <c r="O16" s="265">
        <f>MAX(I16:N16)</f>
        <v>6.25</v>
      </c>
      <c r="P16" s="266">
        <v>2</v>
      </c>
      <c r="Q16" s="411" t="str">
        <f>VLOOKUP($T16,УЧАСТНИКИ!$A$1:$K$716,9,FALSE)</f>
        <v>Л</v>
      </c>
      <c r="R16" s="266"/>
      <c r="S16" s="300" t="str">
        <f>VLOOKUP($T16,УЧАСТНИКИ!$A$1:$K$716,10,FALSE)</f>
        <v>ЛАТЫПОВА НП</v>
      </c>
      <c r="T16" s="189">
        <v>3861</v>
      </c>
    </row>
    <row r="17" spans="1:20" ht="23.1" customHeight="1" x14ac:dyDescent="0.25">
      <c r="A17" s="132">
        <v>7</v>
      </c>
      <c r="B17" s="292" t="str">
        <f>VLOOKUP($T17,УЧАСТНИКИ!$A$1:$K$716,3,FALSE)</f>
        <v>ЛЮЛИН МАКСИМ</v>
      </c>
      <c r="C17" s="305">
        <f>T17</f>
        <v>3737</v>
      </c>
      <c r="D17" s="135">
        <f>VLOOKUP($T17,УЧАСТНИКИ!$A$1:$K$716,4,FALSE)</f>
        <v>2000</v>
      </c>
      <c r="E17" s="135">
        <f>VLOOKUP($T17,УЧАСТНИКИ!$A$1:$K$716,8,FALSE)</f>
        <v>1</v>
      </c>
      <c r="F17" s="217" t="str">
        <f>VLOOKUP($T17,УЧАСТНИКИ!$A$1:$K$716,5,FALSE)</f>
        <v>КАЗАНЬ</v>
      </c>
      <c r="G17" s="135" t="e">
        <f>VLOOKUP($T17,УЧАСТНИКИ!#REF!,7,FALSE)</f>
        <v>#REF!</v>
      </c>
      <c r="H17" s="135" t="str">
        <f>VLOOKUP($T17,УЧАСТНИКИ!$A$1:$K$716,11,FALSE)</f>
        <v>СДЮСШОР ЛА</v>
      </c>
      <c r="I17" s="264">
        <v>6.17</v>
      </c>
      <c r="J17" s="264">
        <v>5.85</v>
      </c>
      <c r="K17" s="264">
        <v>6.12</v>
      </c>
      <c r="L17" s="264">
        <v>6.06</v>
      </c>
      <c r="M17" s="264">
        <v>6.04</v>
      </c>
      <c r="N17" s="264">
        <v>6.15</v>
      </c>
      <c r="O17" s="265">
        <f>MAX(I17:N17)</f>
        <v>6.17</v>
      </c>
      <c r="P17" s="266">
        <v>3</v>
      </c>
      <c r="Q17" s="411" t="str">
        <f>VLOOKUP($T17,УЧАСТНИКИ!$A$1:$K$716,9,FALSE)</f>
        <v>Л</v>
      </c>
      <c r="R17" s="266"/>
      <c r="S17" s="300" t="str">
        <f>VLOOKUP($T17,УЧАСТНИКИ!$A$1:$K$716,10,FALSE)</f>
        <v>ФАЙЗУЛЛИНА ГП</v>
      </c>
      <c r="T17" s="189">
        <v>3737</v>
      </c>
    </row>
    <row r="18" spans="1:20" ht="23.1" customHeight="1" x14ac:dyDescent="0.25">
      <c r="A18" s="132">
        <v>8</v>
      </c>
      <c r="B18" s="292" t="str">
        <f>VLOOKUP($T18,УЧАСТНИКИ!$A$1:$K$716,3,FALSE)</f>
        <v>ГАЛИМОВ САЛАВАТ</v>
      </c>
      <c r="C18" s="305">
        <f>T18</f>
        <v>3</v>
      </c>
      <c r="D18" s="135">
        <f>VLOOKUP($T18,УЧАСТНИКИ!$A$1:$K$716,4,FALSE)</f>
        <v>1998</v>
      </c>
      <c r="E18" s="135">
        <f>VLOOKUP($T18,УЧАСТНИКИ!$A$1:$K$716,8,FALSE)</f>
        <v>1</v>
      </c>
      <c r="F18" s="217" t="str">
        <f>VLOOKUP($T18,УЧАСТНИКИ!$A$1:$K$716,5,FALSE)</f>
        <v>КАЗАНЬ</v>
      </c>
      <c r="G18" s="135" t="e">
        <f>VLOOKUP($T18,УЧАСТНИКИ!#REF!,7,FALSE)</f>
        <v>#REF!</v>
      </c>
      <c r="H18" s="135" t="str">
        <f>VLOOKUP($T18,УЧАСТНИКИ!$A$1:$K$716,11,FALSE)</f>
        <v>СДЮСШОР ЛА</v>
      </c>
      <c r="I18" s="264">
        <v>5.96</v>
      </c>
      <c r="J18" s="264" t="s">
        <v>135</v>
      </c>
      <c r="K18" s="264">
        <v>5.6</v>
      </c>
      <c r="L18" s="264" t="s">
        <v>135</v>
      </c>
      <c r="M18" s="264" t="s">
        <v>135</v>
      </c>
      <c r="N18" s="264">
        <v>6.16</v>
      </c>
      <c r="O18" s="265">
        <f>MAX(I18:N18)</f>
        <v>6.16</v>
      </c>
      <c r="P18" s="266">
        <v>3</v>
      </c>
      <c r="Q18" s="411" t="str">
        <f>VLOOKUP($T18,УЧАСТНИКИ!$A$1:$K$716,9,FALSE)</f>
        <v>Л</v>
      </c>
      <c r="R18" s="266"/>
      <c r="S18" s="300" t="str">
        <f>VLOOKUP($T18,УЧАСТНИКИ!$A$1:$K$716,10,FALSE)</f>
        <v>ВОСТРИКОВА ИА</v>
      </c>
      <c r="T18" s="189">
        <v>3</v>
      </c>
    </row>
    <row r="19" spans="1:20" ht="23.1" customHeight="1" x14ac:dyDescent="0.25">
      <c r="A19" s="132">
        <v>9</v>
      </c>
      <c r="B19" s="292" t="str">
        <f>VLOOKUP($T19,УЧАСТНИКИ!$A$1:$K$716,3,FALSE)</f>
        <v>ЛАТЫПОВ ИЛЬЯ</v>
      </c>
      <c r="C19" s="305">
        <f>T19</f>
        <v>3862</v>
      </c>
      <c r="D19" s="135">
        <f>VLOOKUP($T19,УЧАСТНИКИ!$A$1:$K$716,4,FALSE)</f>
        <v>2000</v>
      </c>
      <c r="E19" s="135">
        <f>VLOOKUP($T19,УЧАСТНИКИ!$A$1:$K$716,8,FALSE)</f>
        <v>2</v>
      </c>
      <c r="F19" s="217" t="str">
        <f>VLOOKUP($T19,УЧАСТНИКИ!$A$1:$K$716,5,FALSE)</f>
        <v>КАЗАНЬ</v>
      </c>
      <c r="G19" s="135" t="e">
        <f>VLOOKUP($T19,УЧАСТНИКИ!#REF!,7,FALSE)</f>
        <v>#REF!</v>
      </c>
      <c r="H19" s="135" t="str">
        <f>VLOOKUP($T19,УЧАСТНИКИ!$A$1:$K$716,11,FALSE)</f>
        <v>СДЮСШОР ТАСМА</v>
      </c>
      <c r="I19" s="264">
        <v>5.7</v>
      </c>
      <c r="J19" s="264">
        <v>5.88</v>
      </c>
      <c r="K19" s="264">
        <v>5.86</v>
      </c>
      <c r="L19" s="264"/>
      <c r="M19" s="264"/>
      <c r="N19" s="264"/>
      <c r="O19" s="265">
        <f>MAX(I19:N19)</f>
        <v>5.88</v>
      </c>
      <c r="P19" s="266">
        <v>3</v>
      </c>
      <c r="Q19" s="411" t="str">
        <f>VLOOKUP($T19,УЧАСТНИКИ!$A$1:$K$716,9,FALSE)</f>
        <v>Л</v>
      </c>
      <c r="R19" s="266"/>
      <c r="S19" s="300" t="str">
        <f>VLOOKUP($T19,УЧАСТНИКИ!$A$1:$K$716,10,FALSE)</f>
        <v>ЛАТЫПОВА НП</v>
      </c>
      <c r="T19" s="189">
        <v>3862</v>
      </c>
    </row>
    <row r="20" spans="1:20" ht="23.1" customHeight="1" x14ac:dyDescent="0.25">
      <c r="A20" s="132">
        <v>10</v>
      </c>
      <c r="B20" s="292" t="str">
        <f>VLOOKUP($T20,УЧАСТНИКИ!$A$1:$K$716,3,FALSE)</f>
        <v>КАСАТКИН АЛЕКСАНДР</v>
      </c>
      <c r="C20" s="305">
        <f>T20</f>
        <v>3738</v>
      </c>
      <c r="D20" s="135">
        <f>VLOOKUP($T20,УЧАСТНИКИ!$A$1:$K$716,4,FALSE)</f>
        <v>2000</v>
      </c>
      <c r="E20" s="135">
        <f>VLOOKUP($T20,УЧАСТНИКИ!$A$1:$K$716,8,FALSE)</f>
        <v>3</v>
      </c>
      <c r="F20" s="217" t="str">
        <f>VLOOKUP($T20,УЧАСТНИКИ!$A$1:$K$716,5,FALSE)</f>
        <v>КАЗАНЬ</v>
      </c>
      <c r="G20" s="135" t="e">
        <f>VLOOKUP($T20,УЧАСТНИКИ!#REF!,7,FALSE)</f>
        <v>#REF!</v>
      </c>
      <c r="H20" s="135" t="str">
        <f>VLOOKUP($T20,УЧАСТНИКИ!$A$1:$K$716,11,FALSE)</f>
        <v>СДЮСШОР ЛА</v>
      </c>
      <c r="I20" s="264">
        <v>4.9400000000000004</v>
      </c>
      <c r="J20" s="264">
        <v>5.12</v>
      </c>
      <c r="K20" s="264">
        <v>4.92</v>
      </c>
      <c r="L20" s="264"/>
      <c r="M20" s="264"/>
      <c r="N20" s="264"/>
      <c r="O20" s="265">
        <f>MAX(I20:N20)</f>
        <v>5.12</v>
      </c>
      <c r="P20" s="266" t="s">
        <v>64</v>
      </c>
      <c r="Q20" s="411" t="str">
        <f>VLOOKUP($T20,УЧАСТНИКИ!$A$1:$K$716,9,FALSE)</f>
        <v>Л</v>
      </c>
      <c r="R20" s="266"/>
      <c r="S20" s="300" t="str">
        <f>VLOOKUP($T20,УЧАСТНИКИ!$A$1:$K$716,10,FALSE)</f>
        <v>ФАЙЗУЛЛИНА ГП</v>
      </c>
      <c r="T20" s="215">
        <v>3738</v>
      </c>
    </row>
    <row r="21" spans="1:20" ht="23.1" customHeight="1" x14ac:dyDescent="0.25">
      <c r="A21" s="132" t="s">
        <v>70</v>
      </c>
      <c r="B21" s="292" t="str">
        <f>VLOOKUP($T21,УЧАСТНИКИ!$A$1:$K$716,3,FALSE)</f>
        <v>СОРОКИН АЛЕКСАНДР</v>
      </c>
      <c r="C21" s="305">
        <f>T21</f>
        <v>3788</v>
      </c>
      <c r="D21" s="135" t="str">
        <f>VLOOKUP($T21,УЧАСТНИКИ!$A$1:$K$716,4,FALSE)</f>
        <v>1995ВК</v>
      </c>
      <c r="E21" s="135" t="str">
        <f>VLOOKUP($T21,УЧАСТНИКИ!$A$1:$K$716,8,FALSE)</f>
        <v>КМС</v>
      </c>
      <c r="F21" s="217" t="str">
        <f>VLOOKUP($T21,УЧАСТНИКИ!$A$1:$K$716,5,FALSE)</f>
        <v>ЧУВАШСКАЯ РЕСП</v>
      </c>
      <c r="G21" s="135" t="e">
        <f>VLOOKUP($T21,УЧАСТНИКИ!#REF!,7,FALSE)</f>
        <v>#REF!</v>
      </c>
      <c r="H21" s="135" t="str">
        <f>VLOOKUP($T21,УЧАСТНИКИ!$A$1:$K$716,11,FALSE)</f>
        <v>МБУ, САШ</v>
      </c>
      <c r="I21" s="264">
        <v>6.24</v>
      </c>
      <c r="J21" s="264" t="s">
        <v>135</v>
      </c>
      <c r="K21" s="264">
        <v>6.06</v>
      </c>
      <c r="L21" s="264"/>
      <c r="M21" s="264"/>
      <c r="N21" s="264"/>
      <c r="O21" s="265">
        <f>MAX(I21:N21)</f>
        <v>6.24</v>
      </c>
      <c r="P21" s="266">
        <v>3</v>
      </c>
      <c r="Q21" s="411" t="str">
        <f>VLOOKUP($T21,УЧАСТНИКИ!$A$1:$K$716,9,FALSE)</f>
        <v>ВК</v>
      </c>
      <c r="R21" s="266"/>
      <c r="S21" s="300" t="str">
        <f>VLOOKUP($T21,УЧАСТНИКИ!$A$1:$K$716,10,FALSE)</f>
        <v>ДРУГОВ Р</v>
      </c>
      <c r="T21" s="189">
        <v>3788</v>
      </c>
    </row>
    <row r="22" spans="1:20" ht="23.1" customHeight="1" x14ac:dyDescent="0.25">
      <c r="A22" s="132">
        <v>12</v>
      </c>
      <c r="B22" s="292" t="e">
        <f>VLOOKUP($T22,УЧАСТНИКИ!$A$1:$K$716,3,FALSE)</f>
        <v>#N/A</v>
      </c>
      <c r="C22" s="305">
        <f t="shared" ref="C22:C33" si="0">T22</f>
        <v>0</v>
      </c>
      <c r="D22" s="135" t="e">
        <f>VLOOKUP($T22,УЧАСТНИКИ!$A$1:$K$716,4,FALSE)</f>
        <v>#N/A</v>
      </c>
      <c r="E22" s="135" t="e">
        <f>VLOOKUP($T22,УЧАСТНИКИ!$A$1:$K$716,8,FALSE)</f>
        <v>#N/A</v>
      </c>
      <c r="F22" s="217" t="e">
        <f>VLOOKUP($T22,УЧАСТНИКИ!$A$1:$K$716,5,FALSE)</f>
        <v>#N/A</v>
      </c>
      <c r="G22" s="135" t="e">
        <f>VLOOKUP($T22,УЧАСТНИКИ!#REF!,7,FALSE)</f>
        <v>#REF!</v>
      </c>
      <c r="H22" s="135" t="e">
        <f>VLOOKUP($T22,УЧАСТНИКИ!$A$1:$K$716,11,FALSE)</f>
        <v>#N/A</v>
      </c>
      <c r="I22" s="264"/>
      <c r="J22" s="264"/>
      <c r="K22" s="264"/>
      <c r="L22" s="264"/>
      <c r="M22" s="264"/>
      <c r="N22" s="264"/>
      <c r="O22" s="265">
        <f t="shared" ref="O22:O29" si="1">MAX(I22:N22)</f>
        <v>0</v>
      </c>
      <c r="P22" s="266"/>
      <c r="Q22" s="411" t="e">
        <f>VLOOKUP($T22,УЧАСТНИКИ!$A$1:$K$716,9,FALSE)</f>
        <v>#N/A</v>
      </c>
      <c r="R22" s="137"/>
      <c r="S22" s="300" t="e">
        <f>VLOOKUP($T22,УЧАСТНИКИ!$A$1:$K$716,10,FALSE)</f>
        <v>#N/A</v>
      </c>
      <c r="T22" s="215"/>
    </row>
    <row r="23" spans="1:20" ht="23.1" customHeight="1" x14ac:dyDescent="0.25">
      <c r="A23" s="132">
        <v>13</v>
      </c>
      <c r="B23" s="292" t="e">
        <f>VLOOKUP($T23,УЧАСТНИКИ!$A$1:$K$716,3,FALSE)</f>
        <v>#N/A</v>
      </c>
      <c r="C23" s="305">
        <f t="shared" si="0"/>
        <v>0</v>
      </c>
      <c r="D23" s="135" t="e">
        <f>VLOOKUP($T23,УЧАСТНИКИ!$A$1:$K$716,4,FALSE)</f>
        <v>#N/A</v>
      </c>
      <c r="E23" s="135" t="e">
        <f>VLOOKUP($T23,УЧАСТНИКИ!$A$1:$K$716,8,FALSE)</f>
        <v>#N/A</v>
      </c>
      <c r="F23" s="217" t="e">
        <f>VLOOKUP($T23,УЧАСТНИКИ!$A$1:$K$716,5,FALSE)</f>
        <v>#N/A</v>
      </c>
      <c r="G23" s="135" t="e">
        <f>VLOOKUP($T23,УЧАСТНИКИ!#REF!,7,FALSE)</f>
        <v>#REF!</v>
      </c>
      <c r="H23" s="135" t="e">
        <f>VLOOKUP($T23,УЧАСТНИКИ!$A$1:$K$716,11,FALSE)</f>
        <v>#N/A</v>
      </c>
      <c r="I23" s="264"/>
      <c r="J23" s="264"/>
      <c r="K23" s="264"/>
      <c r="L23" s="264"/>
      <c r="M23" s="264"/>
      <c r="N23" s="264"/>
      <c r="O23" s="265">
        <f t="shared" si="1"/>
        <v>0</v>
      </c>
      <c r="P23" s="266"/>
      <c r="Q23" s="411" t="e">
        <f>VLOOKUP($T23,УЧАСТНИКИ!$A$1:$K$716,9,FALSE)</f>
        <v>#N/A</v>
      </c>
      <c r="R23" s="137"/>
      <c r="S23" s="300" t="e">
        <f>VLOOKUP($T23,УЧАСТНИКИ!$A$1:$K$716,10,FALSE)</f>
        <v>#N/A</v>
      </c>
      <c r="T23" s="215"/>
    </row>
    <row r="24" spans="1:20" ht="23.1" customHeight="1" x14ac:dyDescent="0.25">
      <c r="A24" s="132">
        <v>14</v>
      </c>
      <c r="B24" s="292" t="e">
        <f>VLOOKUP($T24,УЧАСТНИКИ!$A$1:$K$716,3,FALSE)</f>
        <v>#N/A</v>
      </c>
      <c r="C24" s="305">
        <f t="shared" si="0"/>
        <v>0</v>
      </c>
      <c r="D24" s="135" t="e">
        <f>VLOOKUP($T24,УЧАСТНИКИ!$A$1:$K$716,4,FALSE)</f>
        <v>#N/A</v>
      </c>
      <c r="E24" s="135" t="e">
        <f>VLOOKUP($T24,УЧАСТНИКИ!$A$1:$K$716,8,FALSE)</f>
        <v>#N/A</v>
      </c>
      <c r="F24" s="217" t="e">
        <f>VLOOKUP($T24,УЧАСТНИКИ!$A$1:$K$716,5,FALSE)</f>
        <v>#N/A</v>
      </c>
      <c r="G24" s="135" t="e">
        <f>VLOOKUP($T24,УЧАСТНИКИ!#REF!,7,FALSE)</f>
        <v>#REF!</v>
      </c>
      <c r="H24" s="135" t="e">
        <f>VLOOKUP($T24,УЧАСТНИКИ!$A$1:$K$716,11,FALSE)</f>
        <v>#N/A</v>
      </c>
      <c r="I24" s="264"/>
      <c r="J24" s="264"/>
      <c r="K24" s="264"/>
      <c r="L24" s="264"/>
      <c r="M24" s="264"/>
      <c r="N24" s="264"/>
      <c r="O24" s="265">
        <f t="shared" si="1"/>
        <v>0</v>
      </c>
      <c r="P24" s="266"/>
      <c r="Q24" s="411" t="e">
        <f>VLOOKUP($T24,УЧАСТНИКИ!$A$1:$K$716,9,FALSE)</f>
        <v>#N/A</v>
      </c>
      <c r="R24" s="137"/>
      <c r="S24" s="300" t="e">
        <f>VLOOKUP($T24,УЧАСТНИКИ!$A$1:$K$716,10,FALSE)</f>
        <v>#N/A</v>
      </c>
      <c r="T24" s="215"/>
    </row>
    <row r="25" spans="1:20" ht="23.1" customHeight="1" x14ac:dyDescent="0.25">
      <c r="A25" s="132">
        <v>15</v>
      </c>
      <c r="B25" s="292" t="e">
        <f>VLOOKUP($T25,УЧАСТНИКИ!$A$1:$K$716,3,FALSE)</f>
        <v>#N/A</v>
      </c>
      <c r="C25" s="305">
        <f t="shared" si="0"/>
        <v>0</v>
      </c>
      <c r="D25" s="135" t="e">
        <f>VLOOKUP($T25,УЧАСТНИКИ!$A$1:$K$716,4,FALSE)</f>
        <v>#N/A</v>
      </c>
      <c r="E25" s="135" t="e">
        <f>VLOOKUP($T25,УЧАСТНИКИ!$A$1:$K$716,8,FALSE)</f>
        <v>#N/A</v>
      </c>
      <c r="F25" s="217" t="e">
        <f>VLOOKUP($T25,УЧАСТНИКИ!$A$1:$K$716,5,FALSE)</f>
        <v>#N/A</v>
      </c>
      <c r="G25" s="135" t="e">
        <f>VLOOKUP($T25,УЧАСТНИКИ!#REF!,7,FALSE)</f>
        <v>#REF!</v>
      </c>
      <c r="H25" s="135" t="e">
        <f>VLOOKUP($T25,УЧАСТНИКИ!$A$1:$K$716,11,FALSE)</f>
        <v>#N/A</v>
      </c>
      <c r="I25" s="264"/>
      <c r="J25" s="264"/>
      <c r="K25" s="264"/>
      <c r="L25" s="264"/>
      <c r="M25" s="264"/>
      <c r="N25" s="264"/>
      <c r="O25" s="265">
        <f t="shared" si="1"/>
        <v>0</v>
      </c>
      <c r="P25" s="266"/>
      <c r="Q25" s="411" t="e">
        <f>VLOOKUP($T25,УЧАСТНИКИ!$A$1:$K$716,9,FALSE)</f>
        <v>#N/A</v>
      </c>
      <c r="R25" s="137"/>
      <c r="S25" s="300" t="e">
        <f>VLOOKUP($T25,УЧАСТНИКИ!$A$1:$K$716,10,FALSE)</f>
        <v>#N/A</v>
      </c>
      <c r="T25" s="215"/>
    </row>
    <row r="26" spans="1:20" ht="23.1" customHeight="1" x14ac:dyDescent="0.25">
      <c r="A26" s="132">
        <v>16</v>
      </c>
      <c r="B26" s="292" t="e">
        <f>VLOOKUP($T26,УЧАСТНИКИ!$A$1:$K$716,3,FALSE)</f>
        <v>#N/A</v>
      </c>
      <c r="C26" s="305">
        <f t="shared" si="0"/>
        <v>0</v>
      </c>
      <c r="D26" s="135" t="e">
        <f>VLOOKUP($T26,УЧАСТНИКИ!$A$1:$K$716,4,FALSE)</f>
        <v>#N/A</v>
      </c>
      <c r="E26" s="135" t="e">
        <f>VLOOKUP($T26,УЧАСТНИКИ!$A$1:$K$716,8,FALSE)</f>
        <v>#N/A</v>
      </c>
      <c r="F26" s="217" t="e">
        <f>VLOOKUP($T26,УЧАСТНИКИ!$A$1:$K$716,5,FALSE)</f>
        <v>#N/A</v>
      </c>
      <c r="G26" s="135" t="e">
        <f>VLOOKUP($T26,УЧАСТНИКИ!#REF!,7,FALSE)</f>
        <v>#REF!</v>
      </c>
      <c r="H26" s="135" t="e">
        <f>VLOOKUP($T26,УЧАСТНИКИ!$A$1:$K$716,11,FALSE)</f>
        <v>#N/A</v>
      </c>
      <c r="I26" s="264"/>
      <c r="J26" s="264"/>
      <c r="K26" s="264"/>
      <c r="L26" s="264"/>
      <c r="M26" s="264"/>
      <c r="N26" s="264"/>
      <c r="O26" s="265">
        <f t="shared" si="1"/>
        <v>0</v>
      </c>
      <c r="P26" s="266"/>
      <c r="Q26" s="411" t="e">
        <f>VLOOKUP($T26,УЧАСТНИКИ!$A$1:$K$716,9,FALSE)</f>
        <v>#N/A</v>
      </c>
      <c r="R26" s="137"/>
      <c r="S26" s="300" t="e">
        <f>VLOOKUP($T26,УЧАСТНИКИ!$A$1:$K$716,10,FALSE)</f>
        <v>#N/A</v>
      </c>
      <c r="T26" s="215"/>
    </row>
    <row r="27" spans="1:20" ht="23.1" customHeight="1" x14ac:dyDescent="0.25">
      <c r="A27" s="132">
        <v>17</v>
      </c>
      <c r="B27" s="292" t="e">
        <f>VLOOKUP($T27,УЧАСТНИКИ!$A$1:$K$716,3,FALSE)</f>
        <v>#N/A</v>
      </c>
      <c r="C27" s="305">
        <f t="shared" si="0"/>
        <v>0</v>
      </c>
      <c r="D27" s="135" t="e">
        <f>VLOOKUP($T27,УЧАСТНИКИ!$A$1:$K$716,4,FALSE)</f>
        <v>#N/A</v>
      </c>
      <c r="E27" s="135" t="e">
        <f>VLOOKUP($T27,УЧАСТНИКИ!$A$1:$K$716,8,FALSE)</f>
        <v>#N/A</v>
      </c>
      <c r="F27" s="217" t="e">
        <f>VLOOKUP($T27,УЧАСТНИКИ!$A$1:$K$716,5,FALSE)</f>
        <v>#N/A</v>
      </c>
      <c r="G27" s="135" t="e">
        <f>VLOOKUP($T27,УЧАСТНИКИ!#REF!,7,FALSE)</f>
        <v>#REF!</v>
      </c>
      <c r="H27" s="135" t="e">
        <f>VLOOKUP($T27,УЧАСТНИКИ!$A$1:$K$716,11,FALSE)</f>
        <v>#N/A</v>
      </c>
      <c r="I27" s="264"/>
      <c r="J27" s="264"/>
      <c r="K27" s="264"/>
      <c r="L27" s="264"/>
      <c r="M27" s="264"/>
      <c r="N27" s="264"/>
      <c r="O27" s="265">
        <f t="shared" si="1"/>
        <v>0</v>
      </c>
      <c r="P27" s="266"/>
      <c r="Q27" s="411" t="e">
        <f>VLOOKUP($T27,УЧАСТНИКИ!$A$1:$K$716,9,FALSE)</f>
        <v>#N/A</v>
      </c>
      <c r="R27" s="137"/>
      <c r="S27" s="300" t="e">
        <f>VLOOKUP($T27,УЧАСТНИКИ!$A$1:$K$716,10,FALSE)</f>
        <v>#N/A</v>
      </c>
      <c r="T27" s="215"/>
    </row>
    <row r="28" spans="1:20" ht="23.1" customHeight="1" x14ac:dyDescent="0.25">
      <c r="A28" s="132">
        <v>18</v>
      </c>
      <c r="B28" s="292" t="e">
        <f>VLOOKUP($T28,УЧАСТНИКИ!$A$1:$K$716,3,FALSE)</f>
        <v>#N/A</v>
      </c>
      <c r="C28" s="305">
        <f t="shared" si="0"/>
        <v>0</v>
      </c>
      <c r="D28" s="135" t="e">
        <f>VLOOKUP($T28,УЧАСТНИКИ!$A$1:$K$716,4,FALSE)</f>
        <v>#N/A</v>
      </c>
      <c r="E28" s="135" t="e">
        <f>VLOOKUP($T28,УЧАСТНИКИ!$A$1:$K$716,8,FALSE)</f>
        <v>#N/A</v>
      </c>
      <c r="F28" s="217" t="e">
        <f>VLOOKUP($T28,УЧАСТНИКИ!$A$1:$K$716,5,FALSE)</f>
        <v>#N/A</v>
      </c>
      <c r="G28" s="135" t="e">
        <f>VLOOKUP($T28,УЧАСТНИКИ!#REF!,7,FALSE)</f>
        <v>#REF!</v>
      </c>
      <c r="H28" s="135" t="e">
        <f>VLOOKUP($T28,УЧАСТНИКИ!$A$1:$K$716,11,FALSE)</f>
        <v>#N/A</v>
      </c>
      <c r="I28" s="264"/>
      <c r="J28" s="264"/>
      <c r="K28" s="264"/>
      <c r="L28" s="264"/>
      <c r="M28" s="264"/>
      <c r="N28" s="264"/>
      <c r="O28" s="265">
        <f t="shared" si="1"/>
        <v>0</v>
      </c>
      <c r="P28" s="266"/>
      <c r="Q28" s="411" t="e">
        <f>VLOOKUP($T28,УЧАСТНИКИ!$A$1:$K$716,9,FALSE)</f>
        <v>#N/A</v>
      </c>
      <c r="R28" s="137"/>
      <c r="S28" s="300" t="e">
        <f>VLOOKUP($T28,УЧАСТНИКИ!$A$1:$K$716,10,FALSE)</f>
        <v>#N/A</v>
      </c>
      <c r="T28" s="215"/>
    </row>
    <row r="29" spans="1:20" ht="23.1" customHeight="1" x14ac:dyDescent="0.25">
      <c r="A29" s="132">
        <v>19</v>
      </c>
      <c r="B29" s="292" t="e">
        <f>VLOOKUP($T29,УЧАСТНИКИ!$A$1:$K$716,3,FALSE)</f>
        <v>#N/A</v>
      </c>
      <c r="C29" s="305">
        <f t="shared" si="0"/>
        <v>0</v>
      </c>
      <c r="D29" s="135" t="e">
        <f>VLOOKUP($T29,УЧАСТНИКИ!$A$1:$K$716,4,FALSE)</f>
        <v>#N/A</v>
      </c>
      <c r="E29" s="135" t="e">
        <f>VLOOKUP($T29,УЧАСТНИКИ!$A$1:$K$716,8,FALSE)</f>
        <v>#N/A</v>
      </c>
      <c r="F29" s="217" t="e">
        <f>VLOOKUP($T29,УЧАСТНИКИ!$A$1:$K$716,5,FALSE)</f>
        <v>#N/A</v>
      </c>
      <c r="G29" s="135" t="e">
        <f>VLOOKUP($T29,УЧАСТНИКИ!#REF!,7,FALSE)</f>
        <v>#REF!</v>
      </c>
      <c r="H29" s="135" t="e">
        <f>VLOOKUP($T29,УЧАСТНИКИ!$A$1:$K$716,11,FALSE)</f>
        <v>#N/A</v>
      </c>
      <c r="I29" s="264"/>
      <c r="J29" s="264"/>
      <c r="K29" s="264"/>
      <c r="L29" s="264"/>
      <c r="M29" s="264"/>
      <c r="N29" s="264"/>
      <c r="O29" s="265">
        <f t="shared" si="1"/>
        <v>0</v>
      </c>
      <c r="P29" s="266"/>
      <c r="Q29" s="411" t="e">
        <f>VLOOKUP($T29,УЧАСТНИКИ!$A$1:$K$716,9,FALSE)</f>
        <v>#N/A</v>
      </c>
      <c r="R29" s="137"/>
      <c r="S29" s="300" t="e">
        <f>VLOOKUP($T29,УЧАСТНИКИ!$A$1:$K$716,10,FALSE)</f>
        <v>#N/A</v>
      </c>
      <c r="T29" s="215"/>
    </row>
    <row r="30" spans="1:20" ht="23.1" customHeight="1" x14ac:dyDescent="0.25">
      <c r="A30" s="132"/>
      <c r="B30" s="292" t="e">
        <f>VLOOKUP($T30,УЧАСТНИКИ!$A$1:$K$716,3,FALSE)</f>
        <v>#N/A</v>
      </c>
      <c r="C30" s="305">
        <f t="shared" si="0"/>
        <v>0</v>
      </c>
      <c r="D30" s="135" t="e">
        <f>VLOOKUP($T30,УЧАСТНИКИ!$A$1:$K$716,4,FALSE)</f>
        <v>#N/A</v>
      </c>
      <c r="E30" s="135" t="e">
        <f>VLOOKUP($T30,УЧАСТНИКИ!$A$1:$K$716,8,FALSE)</f>
        <v>#N/A</v>
      </c>
      <c r="F30" s="217" t="e">
        <f>VLOOKUP($T30,УЧАСТНИКИ!$A$1:$K$716,5,FALSE)</f>
        <v>#N/A</v>
      </c>
      <c r="G30" s="135" t="e">
        <f>VLOOKUP($T30,УЧАСТНИКИ!#REF!,7,FALSE)</f>
        <v>#REF!</v>
      </c>
      <c r="H30" s="135" t="e">
        <f>VLOOKUP($T30,УЧАСТНИКИ!$A$1:$K$716,11,FALSE)</f>
        <v>#N/A</v>
      </c>
      <c r="I30" s="264"/>
      <c r="J30" s="264"/>
      <c r="K30" s="264"/>
      <c r="L30" s="264"/>
      <c r="M30" s="264"/>
      <c r="N30" s="264"/>
      <c r="O30" s="265" t="s">
        <v>179</v>
      </c>
      <c r="P30" s="266"/>
      <c r="Q30" s="411" t="e">
        <f>VLOOKUP($T30,УЧАСТНИКИ!$A$1:$K$716,9,FALSE)</f>
        <v>#N/A</v>
      </c>
      <c r="R30" s="137"/>
      <c r="S30" s="300" t="e">
        <f>VLOOKUP($T30,УЧАСТНИКИ!$A$1:$K$716,10,FALSE)</f>
        <v>#N/A</v>
      </c>
      <c r="T30" s="215"/>
    </row>
    <row r="31" spans="1:20" ht="23.1" customHeight="1" x14ac:dyDescent="0.25">
      <c r="A31" s="132"/>
      <c r="B31" s="292" t="e">
        <f>VLOOKUP($T31,УЧАСТНИКИ!$A$1:$K$716,3,FALSE)</f>
        <v>#N/A</v>
      </c>
      <c r="C31" s="305">
        <f t="shared" si="0"/>
        <v>0</v>
      </c>
      <c r="D31" s="135" t="e">
        <f>VLOOKUP($T31,УЧАСТНИКИ!$A$1:$K$716,4,FALSE)</f>
        <v>#N/A</v>
      </c>
      <c r="E31" s="135" t="e">
        <f>VLOOKUP($T31,УЧАСТНИКИ!$A$1:$K$716,8,FALSE)</f>
        <v>#N/A</v>
      </c>
      <c r="F31" s="217" t="e">
        <f>VLOOKUP($T31,УЧАСТНИКИ!$A$1:$K$716,5,FALSE)</f>
        <v>#N/A</v>
      </c>
      <c r="G31" s="135" t="e">
        <f>VLOOKUP($T31,УЧАСТНИКИ!#REF!,7,FALSE)</f>
        <v>#REF!</v>
      </c>
      <c r="H31" s="135" t="e">
        <f>VLOOKUP($T31,УЧАСТНИКИ!$A$1:$K$716,11,FALSE)</f>
        <v>#N/A</v>
      </c>
      <c r="I31" s="264"/>
      <c r="J31" s="264"/>
      <c r="K31" s="264"/>
      <c r="L31" s="264"/>
      <c r="M31" s="264"/>
      <c r="N31" s="264"/>
      <c r="O31" s="265" t="s">
        <v>177</v>
      </c>
      <c r="P31" s="266"/>
      <c r="Q31" s="411" t="e">
        <f>VLOOKUP($T31,УЧАСТНИКИ!$A$1:$K$716,9,FALSE)</f>
        <v>#N/A</v>
      </c>
      <c r="R31" s="137"/>
      <c r="S31" s="300" t="e">
        <f>VLOOKUP($T31,УЧАСТНИКИ!$A$1:$K$716,10,FALSE)</f>
        <v>#N/A</v>
      </c>
      <c r="T31" s="215"/>
    </row>
    <row r="32" spans="1:20" ht="23.1" customHeight="1" x14ac:dyDescent="0.25">
      <c r="A32" s="132"/>
      <c r="B32" s="292" t="e">
        <f>VLOOKUP($T32,УЧАСТНИКИ!$A$1:$K$716,3,FALSE)</f>
        <v>#N/A</v>
      </c>
      <c r="C32" s="305">
        <f t="shared" si="0"/>
        <v>0</v>
      </c>
      <c r="D32" s="135" t="e">
        <f>VLOOKUP($T32,УЧАСТНИКИ!$A$1:$K$716,4,FALSE)</f>
        <v>#N/A</v>
      </c>
      <c r="E32" s="135" t="e">
        <f>VLOOKUP($T32,УЧАСТНИКИ!$A$1:$K$716,8,FALSE)</f>
        <v>#N/A</v>
      </c>
      <c r="F32" s="217" t="e">
        <f>VLOOKUP($T32,УЧАСТНИКИ!$A$1:$K$716,5,FALSE)</f>
        <v>#N/A</v>
      </c>
      <c r="G32" s="135" t="e">
        <f>VLOOKUP($T32,УЧАСТНИКИ!#REF!,7,FALSE)</f>
        <v>#REF!</v>
      </c>
      <c r="H32" s="135" t="e">
        <f>VLOOKUP($T32,УЧАСТНИКИ!$A$1:$K$716,11,FALSE)</f>
        <v>#N/A</v>
      </c>
      <c r="I32" s="264"/>
      <c r="J32" s="264"/>
      <c r="K32" s="264"/>
      <c r="L32" s="264"/>
      <c r="M32" s="264"/>
      <c r="N32" s="264"/>
      <c r="O32" s="265" t="s">
        <v>177</v>
      </c>
      <c r="P32" s="266"/>
      <c r="Q32" s="411" t="e">
        <f>VLOOKUP($T32,УЧАСТНИКИ!$A$1:$K$716,9,FALSE)</f>
        <v>#N/A</v>
      </c>
      <c r="R32" s="137"/>
      <c r="S32" s="300" t="e">
        <f>VLOOKUP($T32,УЧАСТНИКИ!$A$1:$K$716,10,FALSE)</f>
        <v>#N/A</v>
      </c>
      <c r="T32" s="215"/>
    </row>
    <row r="33" spans="1:20" ht="23.1" customHeight="1" x14ac:dyDescent="0.25">
      <c r="A33" s="132"/>
      <c r="B33" s="292" t="e">
        <f>VLOOKUP($T33,УЧАСТНИКИ!$A$1:$K$716,3,FALSE)</f>
        <v>#N/A</v>
      </c>
      <c r="C33" s="305">
        <f t="shared" si="0"/>
        <v>0</v>
      </c>
      <c r="D33" s="135" t="e">
        <f>VLOOKUP($T33,УЧАСТНИКИ!$A$1:$K$716,4,FALSE)</f>
        <v>#N/A</v>
      </c>
      <c r="E33" s="135" t="e">
        <f>VLOOKUP($T33,УЧАСТНИКИ!$A$1:$K$716,8,FALSE)</f>
        <v>#N/A</v>
      </c>
      <c r="F33" s="217" t="e">
        <f>VLOOKUP($T33,УЧАСТНИКИ!$A$1:$K$716,5,FALSE)</f>
        <v>#N/A</v>
      </c>
      <c r="G33" s="135" t="e">
        <f>VLOOKUP($T33,УЧАСТНИКИ!#REF!,7,FALSE)</f>
        <v>#REF!</v>
      </c>
      <c r="H33" s="135" t="e">
        <f>VLOOKUP($T33,УЧАСТНИКИ!$A$1:$K$716,11,FALSE)</f>
        <v>#N/A</v>
      </c>
      <c r="I33" s="264"/>
      <c r="J33" s="264"/>
      <c r="K33" s="264"/>
      <c r="L33" s="264"/>
      <c r="M33" s="264"/>
      <c r="N33" s="264"/>
      <c r="O33" s="265" t="s">
        <v>177</v>
      </c>
      <c r="P33" s="266"/>
      <c r="Q33" s="411" t="e">
        <f>VLOOKUP($T33,УЧАСТНИКИ!$A$1:$K$716,9,FALSE)</f>
        <v>#N/A</v>
      </c>
      <c r="R33" s="137"/>
      <c r="S33" s="300" t="e">
        <f>VLOOKUP($T33,УЧАСТНИКИ!$A$1:$K$716,10,FALSE)</f>
        <v>#N/A</v>
      </c>
      <c r="T33" s="215"/>
    </row>
    <row r="34" spans="1:20" ht="21.75" customHeight="1" x14ac:dyDescent="0.2">
      <c r="A34" s="127"/>
      <c r="B34" s="467" t="str">
        <f>Name_9</f>
        <v>МУЖЧИНЫ 2001г.р. и старше</v>
      </c>
      <c r="C34" s="468"/>
      <c r="D34" s="469"/>
      <c r="E34" s="247" t="s">
        <v>63</v>
      </c>
      <c r="F34" s="128"/>
      <c r="G34" s="129"/>
      <c r="H34" s="128"/>
      <c r="I34" s="185"/>
      <c r="J34" s="129"/>
      <c r="K34" s="128"/>
      <c r="L34" s="128"/>
      <c r="M34" s="128"/>
      <c r="N34" s="128"/>
      <c r="O34" s="128"/>
      <c r="P34" s="128"/>
      <c r="Q34" s="414"/>
      <c r="R34" s="414"/>
      <c r="S34" s="131"/>
    </row>
    <row r="35" spans="1:20" ht="23.1" customHeight="1" x14ac:dyDescent="0.25">
      <c r="A35" s="132">
        <v>1</v>
      </c>
      <c r="B35" s="292" t="e">
        <f>VLOOKUP($T35,УЧАСТНИКИ!$A$1:$K$716,3,FALSE)</f>
        <v>#N/A</v>
      </c>
      <c r="C35" s="305">
        <f t="shared" ref="C35:C45" si="2">T35</f>
        <v>0</v>
      </c>
      <c r="D35" s="135" t="e">
        <f>VLOOKUP($T35,УЧАСТНИКИ!$A$1:$K$716,4,FALSE)</f>
        <v>#N/A</v>
      </c>
      <c r="E35" s="135" t="e">
        <f>VLOOKUP($T35,УЧАСТНИКИ!$A$1:$K$716,8,FALSE)</f>
        <v>#N/A</v>
      </c>
      <c r="F35" s="217" t="e">
        <f>VLOOKUP($T35,УЧАСТНИКИ!$A$1:$K$716,5,FALSE)</f>
        <v>#N/A</v>
      </c>
      <c r="G35" s="135" t="e">
        <f>VLOOKUP($T35,УЧАСТНИКИ!#REF!,7,FALSE)</f>
        <v>#REF!</v>
      </c>
      <c r="H35" s="135" t="e">
        <f>VLOOKUP($T35,УЧАСТНИКИ!$A$1:$K$716,11,FALSE)</f>
        <v>#N/A</v>
      </c>
      <c r="I35" s="264">
        <v>5.53</v>
      </c>
      <c r="J35" s="264" t="s">
        <v>135</v>
      </c>
      <c r="K35" s="264">
        <v>5.64</v>
      </c>
      <c r="L35" s="264">
        <v>5.41</v>
      </c>
      <c r="M35" s="264">
        <v>5.96</v>
      </c>
      <c r="N35" s="264" t="s">
        <v>133</v>
      </c>
      <c r="O35" s="265">
        <f t="shared" ref="O35:O42" si="3">MAX(I35:N35)</f>
        <v>5.96</v>
      </c>
      <c r="P35" s="266">
        <v>3</v>
      </c>
      <c r="Q35" s="411"/>
      <c r="R35" s="137"/>
      <c r="S35" s="300" t="e">
        <f>VLOOKUP($T35,УЧАСТНИКИ!$A$1:$K$716,10,FALSE)</f>
        <v>#N/A</v>
      </c>
      <c r="T35" s="215"/>
    </row>
    <row r="36" spans="1:20" ht="23.1" customHeight="1" x14ac:dyDescent="0.25">
      <c r="A36" s="132">
        <v>2</v>
      </c>
      <c r="B36" s="292" t="e">
        <f>VLOOKUP($T36,УЧАСТНИКИ!$A$1:$K$716,3,FALSE)</f>
        <v>#N/A</v>
      </c>
      <c r="C36" s="305">
        <f t="shared" si="2"/>
        <v>0</v>
      </c>
      <c r="D36" s="135" t="e">
        <f>VLOOKUP($T36,УЧАСТНИКИ!$A$1:$K$716,4,FALSE)</f>
        <v>#N/A</v>
      </c>
      <c r="E36" s="135" t="e">
        <f>VLOOKUP($T36,УЧАСТНИКИ!$A$1:$K$716,8,FALSE)</f>
        <v>#N/A</v>
      </c>
      <c r="F36" s="217" t="e">
        <f>VLOOKUP($T36,УЧАСТНИКИ!$A$1:$K$716,5,FALSE)</f>
        <v>#N/A</v>
      </c>
      <c r="G36" s="135" t="e">
        <f>VLOOKUP($T36,УЧАСТНИКИ!#REF!,7,FALSE)</f>
        <v>#REF!</v>
      </c>
      <c r="H36" s="135" t="e">
        <f>VLOOKUP($T36,УЧАСТНИКИ!$A$1:$K$716,11,FALSE)</f>
        <v>#N/A</v>
      </c>
      <c r="I36" s="264">
        <v>5.73</v>
      </c>
      <c r="J36" s="264">
        <v>5.7</v>
      </c>
      <c r="K36" s="264">
        <v>5.58</v>
      </c>
      <c r="L36" s="264">
        <v>5.52</v>
      </c>
      <c r="M36" s="264">
        <v>5.81</v>
      </c>
      <c r="N36" s="264">
        <v>5.81</v>
      </c>
      <c r="O36" s="265">
        <f t="shared" si="3"/>
        <v>5.81</v>
      </c>
      <c r="P36" s="266">
        <v>3</v>
      </c>
      <c r="Q36" s="411"/>
      <c r="R36" s="137"/>
      <c r="S36" s="300" t="e">
        <f>VLOOKUP($T36,УЧАСТНИКИ!$A$1:$K$716,10,FALSE)</f>
        <v>#N/A</v>
      </c>
      <c r="T36" s="215"/>
    </row>
    <row r="37" spans="1:20" ht="23.1" customHeight="1" x14ac:dyDescent="0.25">
      <c r="A37" s="132">
        <v>3</v>
      </c>
      <c r="B37" s="292" t="e">
        <f>VLOOKUP($T37,УЧАСТНИКИ!$A$1:$K$716,3,FALSE)</f>
        <v>#N/A</v>
      </c>
      <c r="C37" s="305">
        <f t="shared" si="2"/>
        <v>0</v>
      </c>
      <c r="D37" s="135" t="e">
        <f>VLOOKUP($T37,УЧАСТНИКИ!$A$1:$K$716,4,FALSE)</f>
        <v>#N/A</v>
      </c>
      <c r="E37" s="135" t="e">
        <f>VLOOKUP($T37,УЧАСТНИКИ!$A$1:$K$716,8,FALSE)</f>
        <v>#N/A</v>
      </c>
      <c r="F37" s="217" t="e">
        <f>VLOOKUP($T37,УЧАСТНИКИ!$A$1:$K$716,5,FALSE)</f>
        <v>#N/A</v>
      </c>
      <c r="G37" s="135" t="e">
        <f>VLOOKUP($T37,УЧАСТНИКИ!#REF!,7,FALSE)</f>
        <v>#REF!</v>
      </c>
      <c r="H37" s="135" t="e">
        <f>VLOOKUP($T37,УЧАСТНИКИ!$A$1:$K$716,11,FALSE)</f>
        <v>#N/A</v>
      </c>
      <c r="I37" s="264" t="s">
        <v>135</v>
      </c>
      <c r="J37" s="264">
        <v>5.65</v>
      </c>
      <c r="K37" s="264">
        <v>5.44</v>
      </c>
      <c r="L37" s="264">
        <v>5.64</v>
      </c>
      <c r="M37" s="264" t="s">
        <v>133</v>
      </c>
      <c r="N37" s="264" t="s">
        <v>133</v>
      </c>
      <c r="O37" s="265">
        <f t="shared" si="3"/>
        <v>5.65</v>
      </c>
      <c r="P37" s="266">
        <v>3</v>
      </c>
      <c r="Q37" s="411"/>
      <c r="R37" s="137"/>
      <c r="S37" s="300" t="e">
        <f>VLOOKUP($T37,УЧАСТНИКИ!$A$1:$K$716,10,FALSE)</f>
        <v>#N/A</v>
      </c>
      <c r="T37" s="215"/>
    </row>
    <row r="38" spans="1:20" ht="23.1" customHeight="1" x14ac:dyDescent="0.25">
      <c r="A38" s="132">
        <v>4</v>
      </c>
      <c r="B38" s="292" t="e">
        <f>VLOOKUP($T38,УЧАСТНИКИ!$A$1:$K$716,3,FALSE)</f>
        <v>#N/A</v>
      </c>
      <c r="C38" s="305">
        <f t="shared" si="2"/>
        <v>0</v>
      </c>
      <c r="D38" s="135" t="e">
        <f>VLOOKUP($T38,УЧАСТНИКИ!$A$1:$K$716,4,FALSE)</f>
        <v>#N/A</v>
      </c>
      <c r="E38" s="135" t="e">
        <f>VLOOKUP($T38,УЧАСТНИКИ!$A$1:$K$716,8,FALSE)</f>
        <v>#N/A</v>
      </c>
      <c r="F38" s="217" t="e">
        <f>VLOOKUP($T38,УЧАСТНИКИ!$A$1:$K$716,5,FALSE)</f>
        <v>#N/A</v>
      </c>
      <c r="G38" s="135" t="e">
        <f>VLOOKUP($T38,УЧАСТНИКИ!#REF!,7,FALSE)</f>
        <v>#REF!</v>
      </c>
      <c r="H38" s="135" t="e">
        <f>VLOOKUP($T38,УЧАСТНИКИ!$A$1:$K$716,11,FALSE)</f>
        <v>#N/A</v>
      </c>
      <c r="I38" s="264">
        <v>4.8499999999999996</v>
      </c>
      <c r="J38" s="264" t="s">
        <v>135</v>
      </c>
      <c r="K38" s="264">
        <v>4.99</v>
      </c>
      <c r="L38" s="264" t="s">
        <v>135</v>
      </c>
      <c r="M38" s="264" t="s">
        <v>135</v>
      </c>
      <c r="N38" s="264">
        <v>5.34</v>
      </c>
      <c r="O38" s="265">
        <f t="shared" si="3"/>
        <v>5.34</v>
      </c>
      <c r="P38" s="266" t="s">
        <v>64</v>
      </c>
      <c r="Q38" s="411"/>
      <c r="R38" s="137"/>
      <c r="S38" s="300" t="e">
        <f>VLOOKUP($T38,УЧАСТНИКИ!$A$1:$K$716,10,FALSE)</f>
        <v>#N/A</v>
      </c>
      <c r="T38" s="215"/>
    </row>
    <row r="39" spans="1:20" ht="23.1" customHeight="1" x14ac:dyDescent="0.25">
      <c r="A39" s="132">
        <v>5</v>
      </c>
      <c r="B39" s="292" t="e">
        <f>VLOOKUP($T39,УЧАСТНИКИ!$A$1:$K$716,3,FALSE)</f>
        <v>#N/A</v>
      </c>
      <c r="C39" s="305">
        <f t="shared" si="2"/>
        <v>0</v>
      </c>
      <c r="D39" s="135" t="e">
        <f>VLOOKUP($T39,УЧАСТНИКИ!$A$1:$K$716,4,FALSE)</f>
        <v>#N/A</v>
      </c>
      <c r="E39" s="135" t="e">
        <f>VLOOKUP($T39,УЧАСТНИКИ!$A$1:$K$716,8,FALSE)</f>
        <v>#N/A</v>
      </c>
      <c r="F39" s="217" t="e">
        <f>VLOOKUP($T39,УЧАСТНИКИ!$A$1:$K$716,5,FALSE)</f>
        <v>#N/A</v>
      </c>
      <c r="G39" s="135" t="e">
        <f>VLOOKUP($T39,УЧАСТНИКИ!#REF!,7,FALSE)</f>
        <v>#REF!</v>
      </c>
      <c r="H39" s="135" t="e">
        <f>VLOOKUP($T39,УЧАСТНИКИ!$A$1:$K$716,11,FALSE)</f>
        <v>#N/A</v>
      </c>
      <c r="I39" s="264">
        <v>4.95</v>
      </c>
      <c r="J39" s="264">
        <v>4.7</v>
      </c>
      <c r="K39" s="264">
        <v>4.8</v>
      </c>
      <c r="L39" s="264">
        <v>4.5599999999999996</v>
      </c>
      <c r="M39" s="264">
        <v>5.07</v>
      </c>
      <c r="N39" s="264">
        <v>5.04</v>
      </c>
      <c r="O39" s="265">
        <f t="shared" si="3"/>
        <v>5.07</v>
      </c>
      <c r="P39" s="266" t="s">
        <v>64</v>
      </c>
      <c r="Q39" s="411"/>
      <c r="R39" s="137"/>
      <c r="S39" s="300" t="e">
        <f>VLOOKUP($T39,УЧАСТНИКИ!$A$1:$K$716,10,FALSE)</f>
        <v>#N/A</v>
      </c>
      <c r="T39" s="215"/>
    </row>
    <row r="40" spans="1:20" ht="23.1" customHeight="1" x14ac:dyDescent="0.25">
      <c r="A40" s="132">
        <v>6</v>
      </c>
      <c r="B40" s="292" t="e">
        <f>VLOOKUP($T40,УЧАСТНИКИ!$A$1:$K$716,3,FALSE)</f>
        <v>#N/A</v>
      </c>
      <c r="C40" s="305">
        <f t="shared" si="2"/>
        <v>0</v>
      </c>
      <c r="D40" s="135" t="e">
        <f>VLOOKUP($T40,УЧАСТНИКИ!$A$1:$K$716,4,FALSE)</f>
        <v>#N/A</v>
      </c>
      <c r="E40" s="135" t="e">
        <f>VLOOKUP($T40,УЧАСТНИКИ!$A$1:$K$716,8,FALSE)</f>
        <v>#N/A</v>
      </c>
      <c r="F40" s="217" t="e">
        <f>VLOOKUP($T40,УЧАСТНИКИ!$A$1:$K$716,5,FALSE)</f>
        <v>#N/A</v>
      </c>
      <c r="G40" s="135" t="e">
        <f>VLOOKUP($T40,УЧАСТНИКИ!#REF!,7,FALSE)</f>
        <v>#REF!</v>
      </c>
      <c r="H40" s="135" t="e">
        <f>VLOOKUP($T40,УЧАСТНИКИ!$A$1:$K$716,11,FALSE)</f>
        <v>#N/A</v>
      </c>
      <c r="I40" s="264">
        <v>4.88</v>
      </c>
      <c r="J40" s="264">
        <v>4.75</v>
      </c>
      <c r="K40" s="264">
        <v>4.8</v>
      </c>
      <c r="L40" s="264">
        <v>5.0199999999999996</v>
      </c>
      <c r="M40" s="264">
        <v>4.9400000000000004</v>
      </c>
      <c r="N40" s="264">
        <v>5.05</v>
      </c>
      <c r="O40" s="265">
        <f t="shared" si="3"/>
        <v>5.05</v>
      </c>
      <c r="P40" s="266" t="s">
        <v>64</v>
      </c>
      <c r="Q40" s="411"/>
      <c r="R40" s="137"/>
      <c r="S40" s="300" t="e">
        <f>VLOOKUP($T40,УЧАСТНИКИ!$A$1:$K$716,10,FALSE)</f>
        <v>#N/A</v>
      </c>
      <c r="T40" s="189"/>
    </row>
    <row r="41" spans="1:20" ht="23.1" customHeight="1" x14ac:dyDescent="0.25">
      <c r="A41" s="132">
        <v>7</v>
      </c>
      <c r="B41" s="292" t="e">
        <f>VLOOKUP($T41,УЧАСТНИКИ!$A$1:$K$716,3,FALSE)</f>
        <v>#N/A</v>
      </c>
      <c r="C41" s="305">
        <f t="shared" si="2"/>
        <v>0</v>
      </c>
      <c r="D41" s="135" t="e">
        <f>VLOOKUP($T41,УЧАСТНИКИ!$A$1:$K$716,4,FALSE)</f>
        <v>#N/A</v>
      </c>
      <c r="E41" s="135" t="e">
        <f>VLOOKUP($T41,УЧАСТНИКИ!$A$1:$K$716,8,FALSE)</f>
        <v>#N/A</v>
      </c>
      <c r="F41" s="217" t="e">
        <f>VLOOKUP($T41,УЧАСТНИКИ!$A$1:$K$716,5,FALSE)</f>
        <v>#N/A</v>
      </c>
      <c r="G41" s="135" t="e">
        <f>VLOOKUP($T41,УЧАСТНИКИ!#REF!,7,FALSE)</f>
        <v>#REF!</v>
      </c>
      <c r="H41" s="135" t="e">
        <f>VLOOKUP($T41,УЧАСТНИКИ!$A$1:$K$716,11,FALSE)</f>
        <v>#N/A</v>
      </c>
      <c r="I41" s="264">
        <v>5.03</v>
      </c>
      <c r="J41" s="264">
        <v>4.87</v>
      </c>
      <c r="K41" s="264" t="s">
        <v>135</v>
      </c>
      <c r="L41" s="264">
        <v>4.1900000000000004</v>
      </c>
      <c r="M41" s="264">
        <v>4.75</v>
      </c>
      <c r="N41" s="264">
        <v>4.88</v>
      </c>
      <c r="O41" s="265">
        <f t="shared" si="3"/>
        <v>5.03</v>
      </c>
      <c r="P41" s="266" t="s">
        <v>64</v>
      </c>
      <c r="Q41" s="411"/>
      <c r="R41" s="137"/>
      <c r="S41" s="300" t="e">
        <f>VLOOKUP($T41,УЧАСТНИКИ!$A$1:$K$716,10,FALSE)</f>
        <v>#N/A</v>
      </c>
      <c r="T41" s="189"/>
    </row>
    <row r="42" spans="1:20" ht="23.1" customHeight="1" x14ac:dyDescent="0.25">
      <c r="A42" s="132">
        <v>8</v>
      </c>
      <c r="B42" s="292" t="e">
        <f>VLOOKUP($T42,УЧАСТНИКИ!$A$1:$K$716,3,FALSE)</f>
        <v>#N/A</v>
      </c>
      <c r="C42" s="305">
        <f t="shared" si="2"/>
        <v>0</v>
      </c>
      <c r="D42" s="135" t="e">
        <f>VLOOKUP($T42,УЧАСТНИКИ!$A$1:$K$716,4,FALSE)</f>
        <v>#N/A</v>
      </c>
      <c r="E42" s="135" t="e">
        <f>VLOOKUP($T42,УЧАСТНИКИ!$A$1:$K$716,8,FALSE)</f>
        <v>#N/A</v>
      </c>
      <c r="F42" s="217" t="e">
        <f>VLOOKUP($T42,УЧАСТНИКИ!$A$1:$K$716,5,FALSE)</f>
        <v>#N/A</v>
      </c>
      <c r="G42" s="135" t="e">
        <f>VLOOKUP($T42,УЧАСТНИКИ!#REF!,7,FALSE)</f>
        <v>#REF!</v>
      </c>
      <c r="H42" s="135" t="e">
        <f>VLOOKUP($T42,УЧАСТНИКИ!$A$1:$K$716,11,FALSE)</f>
        <v>#N/A</v>
      </c>
      <c r="I42" s="264">
        <v>4.76</v>
      </c>
      <c r="J42" s="264" t="s">
        <v>135</v>
      </c>
      <c r="K42" s="264">
        <v>4.88</v>
      </c>
      <c r="L42" s="264" t="s">
        <v>177</v>
      </c>
      <c r="M42" s="264"/>
      <c r="N42" s="264"/>
      <c r="O42" s="265">
        <f t="shared" si="3"/>
        <v>4.88</v>
      </c>
      <c r="P42" s="266" t="s">
        <v>69</v>
      </c>
      <c r="Q42" s="411"/>
      <c r="R42" s="137"/>
      <c r="S42" s="300" t="e">
        <f>VLOOKUP($T42,УЧАСТНИКИ!$A$1:$K$716,10,FALSE)</f>
        <v>#N/A</v>
      </c>
      <c r="T42" s="189"/>
    </row>
    <row r="43" spans="1:20" ht="23.1" customHeight="1" x14ac:dyDescent="0.25">
      <c r="A43" s="132">
        <v>9</v>
      </c>
      <c r="B43" s="292" t="e">
        <f>VLOOKUP($T43,УЧАСТНИКИ!$A$1:$K$716,3,FALSE)</f>
        <v>#N/A</v>
      </c>
      <c r="C43" s="305">
        <f t="shared" si="2"/>
        <v>0</v>
      </c>
      <c r="D43" s="135" t="e">
        <f>VLOOKUP($T43,УЧАСТНИКИ!$A$1:$K$716,4,FALSE)</f>
        <v>#N/A</v>
      </c>
      <c r="E43" s="135" t="e">
        <f>VLOOKUP($T43,УЧАСТНИКИ!$A$1:$K$716,8,FALSE)</f>
        <v>#N/A</v>
      </c>
      <c r="F43" s="217" t="e">
        <f>VLOOKUP($T43,УЧАСТНИКИ!$A$1:$K$716,5,FALSE)</f>
        <v>#N/A</v>
      </c>
      <c r="G43" s="135" t="e">
        <f>VLOOKUP($T43,УЧАСТНИКИ!#REF!,7,FALSE)</f>
        <v>#REF!</v>
      </c>
      <c r="H43" s="135" t="e">
        <f>VLOOKUP($T43,УЧАСТНИКИ!$A$1:$K$716,11,FALSE)</f>
        <v>#N/A</v>
      </c>
      <c r="I43" s="264"/>
      <c r="J43" s="264"/>
      <c r="K43" s="264"/>
      <c r="L43" s="264"/>
      <c r="M43" s="264"/>
      <c r="N43" s="264"/>
      <c r="O43" s="265" t="s">
        <v>177</v>
      </c>
      <c r="P43" s="266"/>
      <c r="Q43" s="411"/>
      <c r="R43" s="137"/>
      <c r="S43" s="300" t="e">
        <f>VLOOKUP($T43,УЧАСТНИКИ!$A$1:$K$716,10,FALSE)</f>
        <v>#N/A</v>
      </c>
      <c r="T43" s="189"/>
    </row>
    <row r="44" spans="1:20" ht="23.1" customHeight="1" x14ac:dyDescent="0.25">
      <c r="A44" s="132">
        <v>10</v>
      </c>
      <c r="B44" s="292" t="e">
        <f>VLOOKUP($T44,УЧАСТНИКИ!$A$1:$K$716,3,FALSE)</f>
        <v>#N/A</v>
      </c>
      <c r="C44" s="305">
        <f t="shared" si="2"/>
        <v>0</v>
      </c>
      <c r="D44" s="135" t="e">
        <f>VLOOKUP($T44,УЧАСТНИКИ!$A$1:$K$716,4,FALSE)</f>
        <v>#N/A</v>
      </c>
      <c r="E44" s="135" t="e">
        <f>VLOOKUP($T44,УЧАСТНИКИ!$A$1:$K$716,8,FALSE)</f>
        <v>#N/A</v>
      </c>
      <c r="F44" s="217" t="e">
        <f>VLOOKUP($T44,УЧАСТНИКИ!$A$1:$K$716,5,FALSE)</f>
        <v>#N/A</v>
      </c>
      <c r="G44" s="135" t="e">
        <f>VLOOKUP($T44,УЧАСТНИКИ!#REF!,7,FALSE)</f>
        <v>#REF!</v>
      </c>
      <c r="H44" s="135" t="e">
        <f>VLOOKUP($T44,УЧАСТНИКИ!$A$1:$K$716,11,FALSE)</f>
        <v>#N/A</v>
      </c>
      <c r="I44" s="264"/>
      <c r="J44" s="264"/>
      <c r="K44" s="264"/>
      <c r="L44" s="264"/>
      <c r="M44" s="264"/>
      <c r="N44" s="264"/>
      <c r="O44" s="265" t="s">
        <v>177</v>
      </c>
      <c r="P44" s="266"/>
      <c r="Q44" s="411"/>
      <c r="R44" s="137"/>
      <c r="S44" s="300" t="e">
        <f>VLOOKUP($T44,УЧАСТНИКИ!$A$1:$K$716,10,FALSE)</f>
        <v>#N/A</v>
      </c>
      <c r="T44" s="189"/>
    </row>
    <row r="45" spans="1:20" ht="23.1" customHeight="1" x14ac:dyDescent="0.25">
      <c r="A45" s="132">
        <v>11</v>
      </c>
      <c r="B45" s="292" t="e">
        <f>VLOOKUP($T45,УЧАСТНИКИ!$A$1:$K$716,3,FALSE)</f>
        <v>#N/A</v>
      </c>
      <c r="C45" s="305">
        <f t="shared" si="2"/>
        <v>0</v>
      </c>
      <c r="D45" s="135" t="e">
        <f>VLOOKUP($T45,УЧАСТНИКИ!$A$1:$K$716,4,FALSE)</f>
        <v>#N/A</v>
      </c>
      <c r="E45" s="135" t="e">
        <f>VLOOKUP($T45,УЧАСТНИКИ!$A$1:$K$716,8,FALSE)</f>
        <v>#N/A</v>
      </c>
      <c r="F45" s="217" t="e">
        <f>VLOOKUP($T45,УЧАСТНИКИ!$A$1:$K$716,5,FALSE)</f>
        <v>#N/A</v>
      </c>
      <c r="G45" s="135" t="e">
        <f>VLOOKUP($T45,УЧАСТНИКИ!#REF!,7,FALSE)</f>
        <v>#REF!</v>
      </c>
      <c r="H45" s="135" t="e">
        <f>VLOOKUP($T45,УЧАСТНИКИ!$A$1:$K$716,11,FALSE)</f>
        <v>#N/A</v>
      </c>
      <c r="I45" s="264"/>
      <c r="J45" s="264"/>
      <c r="K45" s="264"/>
      <c r="L45" s="264"/>
      <c r="M45" s="264"/>
      <c r="N45" s="264"/>
      <c r="O45" s="265" t="s">
        <v>177</v>
      </c>
      <c r="P45" s="266"/>
      <c r="Q45" s="411"/>
      <c r="R45" s="137"/>
      <c r="S45" s="300" t="e">
        <f>VLOOKUP($T45,УЧАСТНИКИ!$A$1:$K$716,10,FALSE)</f>
        <v>#N/A</v>
      </c>
      <c r="T45" s="189"/>
    </row>
    <row r="46" spans="1:20" ht="23.1" customHeight="1" x14ac:dyDescent="0.25">
      <c r="A46" s="132">
        <v>74</v>
      </c>
      <c r="B46" s="292" t="e">
        <f>VLOOKUP($T46,УЧАСТНИКИ!$A$1:$K$716,3,FALSE)</f>
        <v>#N/A</v>
      </c>
      <c r="C46" s="305">
        <f t="shared" ref="C46:C77" si="4">T46</f>
        <v>0</v>
      </c>
      <c r="D46" s="135" t="e">
        <f>VLOOKUP($T46,УЧАСТНИКИ!$A$1:$K$716,4,FALSE)</f>
        <v>#N/A</v>
      </c>
      <c r="E46" s="135" t="e">
        <f>VLOOKUP($T46,УЧАСТНИКИ!$A$1:$K$716,8,FALSE)</f>
        <v>#N/A</v>
      </c>
      <c r="F46" s="217" t="e">
        <f>VLOOKUP($T46,УЧАСТНИКИ!$A$1:$K$716,5,FALSE)</f>
        <v>#N/A</v>
      </c>
      <c r="G46" s="135" t="e">
        <f>VLOOKUP($T46,УЧАСТНИКИ!#REF!,7,FALSE)</f>
        <v>#REF!</v>
      </c>
      <c r="H46" s="135" t="e">
        <f>VLOOKUP($T46,УЧАСТНИКИ!$A$1:$K$716,11,FALSE)</f>
        <v>#N/A</v>
      </c>
      <c r="I46" s="264"/>
      <c r="J46" s="264"/>
      <c r="K46" s="264"/>
      <c r="L46" s="264"/>
      <c r="M46" s="264"/>
      <c r="N46" s="264"/>
      <c r="O46" s="265">
        <f t="shared" ref="O46:O77" si="5">MAX(I46:N46)</f>
        <v>0</v>
      </c>
      <c r="P46" s="266"/>
      <c r="Q46" s="411"/>
      <c r="R46" s="137"/>
      <c r="S46" s="300" t="e">
        <f>VLOOKUP($T46,УЧАСТНИКИ!$A$1:$K$716,10,FALSE)</f>
        <v>#N/A</v>
      </c>
      <c r="T46" s="189"/>
    </row>
    <row r="47" spans="1:20" ht="23.1" customHeight="1" x14ac:dyDescent="0.25">
      <c r="A47" s="132">
        <v>75</v>
      </c>
      <c r="B47" s="292" t="e">
        <f>VLOOKUP($T47,УЧАСТНИКИ!$A$1:$K$716,3,FALSE)</f>
        <v>#N/A</v>
      </c>
      <c r="C47" s="305">
        <f t="shared" si="4"/>
        <v>0</v>
      </c>
      <c r="D47" s="135" t="e">
        <f>VLOOKUP($T47,УЧАСТНИКИ!$A$1:$K$716,4,FALSE)</f>
        <v>#N/A</v>
      </c>
      <c r="E47" s="135" t="e">
        <f>VLOOKUP($T47,УЧАСТНИКИ!$A$1:$K$716,8,FALSE)</f>
        <v>#N/A</v>
      </c>
      <c r="F47" s="217" t="e">
        <f>VLOOKUP($T47,УЧАСТНИКИ!$A$1:$K$716,5,FALSE)</f>
        <v>#N/A</v>
      </c>
      <c r="G47" s="135" t="e">
        <f>VLOOKUP($T47,УЧАСТНИКИ!#REF!,7,FALSE)</f>
        <v>#REF!</v>
      </c>
      <c r="H47" s="135" t="e">
        <f>VLOOKUP($T47,УЧАСТНИКИ!$A$1:$K$716,11,FALSE)</f>
        <v>#N/A</v>
      </c>
      <c r="I47" s="264"/>
      <c r="J47" s="264"/>
      <c r="K47" s="264"/>
      <c r="L47" s="264"/>
      <c r="M47" s="264"/>
      <c r="N47" s="264"/>
      <c r="O47" s="265">
        <f t="shared" si="5"/>
        <v>0</v>
      </c>
      <c r="P47" s="266"/>
      <c r="Q47" s="411"/>
      <c r="R47" s="137"/>
      <c r="S47" s="300" t="e">
        <f>VLOOKUP($T47,УЧАСТНИКИ!$A$1:$K$716,10,FALSE)</f>
        <v>#N/A</v>
      </c>
      <c r="T47" s="189"/>
    </row>
    <row r="48" spans="1:20" ht="23.1" customHeight="1" x14ac:dyDescent="0.25">
      <c r="A48" s="132">
        <v>76</v>
      </c>
      <c r="B48" s="292" t="e">
        <f>VLOOKUP($T48,УЧАСТНИКИ!$A$1:$K$716,3,FALSE)</f>
        <v>#N/A</v>
      </c>
      <c r="C48" s="305">
        <f t="shared" si="4"/>
        <v>0</v>
      </c>
      <c r="D48" s="135" t="e">
        <f>VLOOKUP($T48,УЧАСТНИКИ!$A$1:$K$716,4,FALSE)</f>
        <v>#N/A</v>
      </c>
      <c r="E48" s="135" t="e">
        <f>VLOOKUP($T48,УЧАСТНИКИ!$A$1:$K$716,8,FALSE)</f>
        <v>#N/A</v>
      </c>
      <c r="F48" s="217" t="e">
        <f>VLOOKUP($T48,УЧАСТНИКИ!$A$1:$K$716,5,FALSE)</f>
        <v>#N/A</v>
      </c>
      <c r="G48" s="135" t="e">
        <f>VLOOKUP($T48,УЧАСТНИКИ!#REF!,7,FALSE)</f>
        <v>#REF!</v>
      </c>
      <c r="H48" s="135" t="e">
        <f>VLOOKUP($T48,УЧАСТНИКИ!$A$1:$K$716,11,FALSE)</f>
        <v>#N/A</v>
      </c>
      <c r="I48" s="264"/>
      <c r="J48" s="264"/>
      <c r="K48" s="264"/>
      <c r="L48" s="264"/>
      <c r="M48" s="264"/>
      <c r="N48" s="264"/>
      <c r="O48" s="265">
        <f t="shared" si="5"/>
        <v>0</v>
      </c>
      <c r="P48" s="266"/>
      <c r="Q48" s="411"/>
      <c r="R48" s="137"/>
      <c r="S48" s="300" t="e">
        <f>VLOOKUP($T48,УЧАСТНИКИ!$A$1:$K$716,10,FALSE)</f>
        <v>#N/A</v>
      </c>
      <c r="T48" s="189"/>
    </row>
    <row r="49" spans="1:20" ht="23.1" customHeight="1" x14ac:dyDescent="0.25">
      <c r="A49" s="132">
        <v>77</v>
      </c>
      <c r="B49" s="292" t="e">
        <f>VLOOKUP($T49,УЧАСТНИКИ!$A$1:$K$716,3,FALSE)</f>
        <v>#N/A</v>
      </c>
      <c r="C49" s="305">
        <f t="shared" si="4"/>
        <v>0</v>
      </c>
      <c r="D49" s="135" t="e">
        <f>VLOOKUP($T49,УЧАСТНИКИ!$A$1:$K$716,4,FALSE)</f>
        <v>#N/A</v>
      </c>
      <c r="E49" s="135" t="e">
        <f>VLOOKUP($T49,УЧАСТНИКИ!$A$1:$K$716,8,FALSE)</f>
        <v>#N/A</v>
      </c>
      <c r="F49" s="217" t="e">
        <f>VLOOKUP($T49,УЧАСТНИКИ!$A$1:$K$716,5,FALSE)</f>
        <v>#N/A</v>
      </c>
      <c r="G49" s="135" t="e">
        <f>VLOOKUP($T49,УЧАСТНИКИ!#REF!,7,FALSE)</f>
        <v>#REF!</v>
      </c>
      <c r="H49" s="135" t="e">
        <f>VLOOKUP($T49,УЧАСТНИКИ!$A$1:$K$716,11,FALSE)</f>
        <v>#N/A</v>
      </c>
      <c r="I49" s="264"/>
      <c r="J49" s="264"/>
      <c r="K49" s="264"/>
      <c r="L49" s="264"/>
      <c r="M49" s="264"/>
      <c r="N49" s="264"/>
      <c r="O49" s="265">
        <f t="shared" si="5"/>
        <v>0</v>
      </c>
      <c r="P49" s="266"/>
      <c r="Q49" s="411"/>
      <c r="R49" s="137"/>
      <c r="S49" s="300" t="e">
        <f>VLOOKUP($T49,УЧАСТНИКИ!$A$1:$K$716,10,FALSE)</f>
        <v>#N/A</v>
      </c>
      <c r="T49" s="189"/>
    </row>
    <row r="50" spans="1:20" ht="23.1" customHeight="1" x14ac:dyDescent="0.25">
      <c r="A50" s="132">
        <v>78</v>
      </c>
      <c r="B50" s="292" t="e">
        <f>VLOOKUP($T50,УЧАСТНИКИ!$A$1:$K$716,3,FALSE)</f>
        <v>#N/A</v>
      </c>
      <c r="C50" s="305">
        <f t="shared" si="4"/>
        <v>0</v>
      </c>
      <c r="D50" s="135" t="e">
        <f>VLOOKUP($T50,УЧАСТНИКИ!$A$1:$K$716,4,FALSE)</f>
        <v>#N/A</v>
      </c>
      <c r="E50" s="135" t="e">
        <f>VLOOKUP($T50,УЧАСТНИКИ!$A$1:$K$716,8,FALSE)</f>
        <v>#N/A</v>
      </c>
      <c r="F50" s="217" t="e">
        <f>VLOOKUP($T50,УЧАСТНИКИ!$A$1:$K$716,5,FALSE)</f>
        <v>#N/A</v>
      </c>
      <c r="G50" s="135" t="e">
        <f>VLOOKUP($T50,УЧАСТНИКИ!#REF!,7,FALSE)</f>
        <v>#REF!</v>
      </c>
      <c r="H50" s="135" t="e">
        <f>VLOOKUP($T50,УЧАСТНИКИ!$A$1:$K$716,11,FALSE)</f>
        <v>#N/A</v>
      </c>
      <c r="I50" s="264"/>
      <c r="J50" s="264"/>
      <c r="K50" s="264"/>
      <c r="L50" s="264"/>
      <c r="M50" s="264"/>
      <c r="N50" s="264"/>
      <c r="O50" s="265">
        <f t="shared" si="5"/>
        <v>0</v>
      </c>
      <c r="P50" s="266"/>
      <c r="Q50" s="411"/>
      <c r="R50" s="137"/>
      <c r="S50" s="300" t="e">
        <f>VLOOKUP($T50,УЧАСТНИКИ!$A$1:$K$716,10,FALSE)</f>
        <v>#N/A</v>
      </c>
      <c r="T50" s="189"/>
    </row>
    <row r="51" spans="1:20" ht="23.1" customHeight="1" x14ac:dyDescent="0.25">
      <c r="A51" s="132">
        <v>79</v>
      </c>
      <c r="B51" s="292" t="e">
        <f>VLOOKUP($T51,УЧАСТНИКИ!$A$1:$K$716,3,FALSE)</f>
        <v>#N/A</v>
      </c>
      <c r="C51" s="305">
        <f t="shared" si="4"/>
        <v>0</v>
      </c>
      <c r="D51" s="135" t="e">
        <f>VLOOKUP($T51,УЧАСТНИКИ!$A$1:$K$716,4,FALSE)</f>
        <v>#N/A</v>
      </c>
      <c r="E51" s="135" t="e">
        <f>VLOOKUP($T51,УЧАСТНИКИ!$A$1:$K$716,8,FALSE)</f>
        <v>#N/A</v>
      </c>
      <c r="F51" s="217" t="e">
        <f>VLOOKUP($T51,УЧАСТНИКИ!$A$1:$K$716,5,FALSE)</f>
        <v>#N/A</v>
      </c>
      <c r="G51" s="135" t="e">
        <f>VLOOKUP($T51,УЧАСТНИКИ!#REF!,7,FALSE)</f>
        <v>#REF!</v>
      </c>
      <c r="H51" s="135" t="e">
        <f>VLOOKUP($T51,УЧАСТНИКИ!$A$1:$K$716,11,FALSE)</f>
        <v>#N/A</v>
      </c>
      <c r="I51" s="264"/>
      <c r="J51" s="264"/>
      <c r="K51" s="264"/>
      <c r="L51" s="264"/>
      <c r="M51" s="264"/>
      <c r="N51" s="264"/>
      <c r="O51" s="265">
        <f t="shared" si="5"/>
        <v>0</v>
      </c>
      <c r="P51" s="266"/>
      <c r="Q51" s="135"/>
      <c r="R51" s="266"/>
      <c r="S51" s="300" t="e">
        <f>VLOOKUP($T51,УЧАСТНИКИ!$A$1:$K$716,10,FALSE)</f>
        <v>#N/A</v>
      </c>
      <c r="T51" s="189"/>
    </row>
    <row r="52" spans="1:20" ht="23.1" customHeight="1" x14ac:dyDescent="0.25">
      <c r="A52" s="132">
        <v>80</v>
      </c>
      <c r="B52" s="292" t="e">
        <f>VLOOKUP($T52,УЧАСТНИКИ!$A$1:$K$716,3,FALSE)</f>
        <v>#N/A</v>
      </c>
      <c r="C52" s="305">
        <f t="shared" si="4"/>
        <v>0</v>
      </c>
      <c r="D52" s="135" t="e">
        <f>VLOOKUP($T52,УЧАСТНИКИ!$A$1:$K$716,4,FALSE)</f>
        <v>#N/A</v>
      </c>
      <c r="E52" s="135" t="e">
        <f>VLOOKUP($T52,УЧАСТНИКИ!$A$1:$K$716,8,FALSE)</f>
        <v>#N/A</v>
      </c>
      <c r="F52" s="217" t="e">
        <f>VLOOKUP($T52,УЧАСТНИКИ!$A$1:$K$716,5,FALSE)</f>
        <v>#N/A</v>
      </c>
      <c r="G52" s="135" t="e">
        <f>VLOOKUP($T52,УЧАСТНИКИ!#REF!,7,FALSE)</f>
        <v>#REF!</v>
      </c>
      <c r="H52" s="135" t="e">
        <f>VLOOKUP($T52,УЧАСТНИКИ!$A$1:$K$716,11,FALSE)</f>
        <v>#N/A</v>
      </c>
      <c r="I52" s="264"/>
      <c r="J52" s="264"/>
      <c r="K52" s="264"/>
      <c r="L52" s="264"/>
      <c r="M52" s="264"/>
      <c r="N52" s="264"/>
      <c r="O52" s="265">
        <f t="shared" si="5"/>
        <v>0</v>
      </c>
      <c r="P52" s="266"/>
      <c r="Q52" s="135"/>
      <c r="R52" s="266"/>
      <c r="S52" s="300" t="e">
        <f>VLOOKUP($T52,УЧАСТНИКИ!$A$1:$K$716,10,FALSE)</f>
        <v>#N/A</v>
      </c>
      <c r="T52" s="189"/>
    </row>
    <row r="53" spans="1:20" ht="23.1" customHeight="1" x14ac:dyDescent="0.25">
      <c r="A53" s="132">
        <v>81</v>
      </c>
      <c r="B53" s="292" t="e">
        <f>VLOOKUP($T53,УЧАСТНИКИ!$A$1:$K$716,3,FALSE)</f>
        <v>#N/A</v>
      </c>
      <c r="C53" s="305">
        <f t="shared" si="4"/>
        <v>0</v>
      </c>
      <c r="D53" s="135" t="e">
        <f>VLOOKUP($T53,УЧАСТНИКИ!$A$1:$K$716,4,FALSE)</f>
        <v>#N/A</v>
      </c>
      <c r="E53" s="135" t="e">
        <f>VLOOKUP($T53,УЧАСТНИКИ!$A$1:$K$716,8,FALSE)</f>
        <v>#N/A</v>
      </c>
      <c r="F53" s="217" t="e">
        <f>VLOOKUP($T53,УЧАСТНИКИ!$A$1:$K$716,5,FALSE)</f>
        <v>#N/A</v>
      </c>
      <c r="G53" s="135" t="e">
        <f>VLOOKUP($T53,УЧАСТНИКИ!#REF!,7,FALSE)</f>
        <v>#REF!</v>
      </c>
      <c r="H53" s="135" t="e">
        <f>VLOOKUP($T53,УЧАСТНИКИ!$A$1:$K$716,11,FALSE)</f>
        <v>#N/A</v>
      </c>
      <c r="I53" s="264"/>
      <c r="J53" s="264"/>
      <c r="K53" s="264"/>
      <c r="L53" s="264"/>
      <c r="M53" s="264"/>
      <c r="N53" s="264"/>
      <c r="O53" s="265">
        <f t="shared" si="5"/>
        <v>0</v>
      </c>
      <c r="P53" s="266"/>
      <c r="Q53" s="135"/>
      <c r="R53" s="266"/>
      <c r="S53" s="300" t="e">
        <f>VLOOKUP($T53,УЧАСТНИКИ!$A$1:$K$716,10,FALSE)</f>
        <v>#N/A</v>
      </c>
      <c r="T53" s="189"/>
    </row>
    <row r="54" spans="1:20" ht="23.1" customHeight="1" x14ac:dyDescent="0.25">
      <c r="A54" s="132">
        <v>82</v>
      </c>
      <c r="B54" s="292" t="e">
        <f>VLOOKUP($T54,УЧАСТНИКИ!$A$1:$K$716,3,FALSE)</f>
        <v>#N/A</v>
      </c>
      <c r="C54" s="305">
        <f t="shared" si="4"/>
        <v>0</v>
      </c>
      <c r="D54" s="135" t="e">
        <f>VLOOKUP($T54,УЧАСТНИКИ!$A$1:$K$716,4,FALSE)</f>
        <v>#N/A</v>
      </c>
      <c r="E54" s="135" t="e">
        <f>VLOOKUP($T54,УЧАСТНИКИ!$A$1:$K$716,8,FALSE)</f>
        <v>#N/A</v>
      </c>
      <c r="F54" s="217" t="e">
        <f>VLOOKUP($T54,УЧАСТНИКИ!$A$1:$K$716,5,FALSE)</f>
        <v>#N/A</v>
      </c>
      <c r="G54" s="135" t="e">
        <f>VLOOKUP($T54,УЧАСТНИКИ!#REF!,7,FALSE)</f>
        <v>#REF!</v>
      </c>
      <c r="H54" s="135" t="e">
        <f>VLOOKUP($T54,УЧАСТНИКИ!$A$1:$K$716,11,FALSE)</f>
        <v>#N/A</v>
      </c>
      <c r="I54" s="264"/>
      <c r="J54" s="264"/>
      <c r="K54" s="264"/>
      <c r="L54" s="264"/>
      <c r="M54" s="264"/>
      <c r="N54" s="264"/>
      <c r="O54" s="265">
        <f t="shared" si="5"/>
        <v>0</v>
      </c>
      <c r="P54" s="266"/>
      <c r="Q54" s="135"/>
      <c r="R54" s="266"/>
      <c r="S54" s="300" t="e">
        <f>VLOOKUP($T54,УЧАСТНИКИ!$A$1:$K$716,10,FALSE)</f>
        <v>#N/A</v>
      </c>
      <c r="T54" s="189"/>
    </row>
    <row r="55" spans="1:20" ht="23.1" customHeight="1" x14ac:dyDescent="0.25">
      <c r="A55" s="132">
        <v>83</v>
      </c>
      <c r="B55" s="292" t="e">
        <f>VLOOKUP($T55,УЧАСТНИКИ!$A$1:$K$716,3,FALSE)</f>
        <v>#N/A</v>
      </c>
      <c r="C55" s="305">
        <f t="shared" si="4"/>
        <v>0</v>
      </c>
      <c r="D55" s="135" t="e">
        <f>VLOOKUP($T55,УЧАСТНИКИ!$A$1:$K$716,4,FALSE)</f>
        <v>#N/A</v>
      </c>
      <c r="E55" s="135" t="e">
        <f>VLOOKUP($T55,УЧАСТНИКИ!$A$1:$K$716,8,FALSE)</f>
        <v>#N/A</v>
      </c>
      <c r="F55" s="217" t="e">
        <f>VLOOKUP($T55,УЧАСТНИКИ!$A$1:$K$716,5,FALSE)</f>
        <v>#N/A</v>
      </c>
      <c r="G55" s="135" t="e">
        <f>VLOOKUP($T55,УЧАСТНИКИ!#REF!,7,FALSE)</f>
        <v>#REF!</v>
      </c>
      <c r="H55" s="135" t="e">
        <f>VLOOKUP($T55,УЧАСТНИКИ!$A$1:$K$716,11,FALSE)</f>
        <v>#N/A</v>
      </c>
      <c r="I55" s="264"/>
      <c r="J55" s="264"/>
      <c r="K55" s="264"/>
      <c r="L55" s="264"/>
      <c r="M55" s="264"/>
      <c r="N55" s="264"/>
      <c r="O55" s="265">
        <f t="shared" si="5"/>
        <v>0</v>
      </c>
      <c r="P55" s="266"/>
      <c r="Q55" s="135"/>
      <c r="R55" s="266"/>
      <c r="S55" s="300" t="e">
        <f>VLOOKUP($T55,УЧАСТНИКИ!$A$1:$K$716,10,FALSE)</f>
        <v>#N/A</v>
      </c>
      <c r="T55" s="189"/>
    </row>
    <row r="56" spans="1:20" ht="23.1" customHeight="1" x14ac:dyDescent="0.25">
      <c r="A56" s="132">
        <v>84</v>
      </c>
      <c r="B56" s="292" t="e">
        <f>VLOOKUP($T56,УЧАСТНИКИ!$A$1:$K$716,3,FALSE)</f>
        <v>#N/A</v>
      </c>
      <c r="C56" s="305">
        <f t="shared" si="4"/>
        <v>0</v>
      </c>
      <c r="D56" s="135" t="e">
        <f>VLOOKUP($T56,УЧАСТНИКИ!$A$1:$K$716,4,FALSE)</f>
        <v>#N/A</v>
      </c>
      <c r="E56" s="135" t="e">
        <f>VLOOKUP($T56,УЧАСТНИКИ!$A$1:$K$716,8,FALSE)</f>
        <v>#N/A</v>
      </c>
      <c r="F56" s="217" t="e">
        <f>VLOOKUP($T56,УЧАСТНИКИ!$A$1:$K$716,5,FALSE)</f>
        <v>#N/A</v>
      </c>
      <c r="G56" s="135" t="e">
        <f>VLOOKUP($T56,УЧАСТНИКИ!#REF!,7,FALSE)</f>
        <v>#REF!</v>
      </c>
      <c r="H56" s="135" t="e">
        <f>VLOOKUP($T56,УЧАСТНИКИ!$A$1:$K$716,11,FALSE)</f>
        <v>#N/A</v>
      </c>
      <c r="I56" s="264"/>
      <c r="J56" s="264"/>
      <c r="K56" s="264"/>
      <c r="L56" s="264"/>
      <c r="M56" s="264"/>
      <c r="N56" s="264"/>
      <c r="O56" s="265">
        <f t="shared" si="5"/>
        <v>0</v>
      </c>
      <c r="P56" s="266"/>
      <c r="Q56" s="135"/>
      <c r="R56" s="266"/>
      <c r="S56" s="300" t="e">
        <f>VLOOKUP($T56,УЧАСТНИКИ!$A$1:$K$716,10,FALSE)</f>
        <v>#N/A</v>
      </c>
      <c r="T56" s="189"/>
    </row>
    <row r="57" spans="1:20" ht="23.1" customHeight="1" x14ac:dyDescent="0.25">
      <c r="A57" s="132">
        <v>85</v>
      </c>
      <c r="B57" s="292" t="e">
        <f>VLOOKUP($T57,УЧАСТНИКИ!$A$1:$K$716,3,FALSE)</f>
        <v>#N/A</v>
      </c>
      <c r="C57" s="305">
        <f t="shared" si="4"/>
        <v>0</v>
      </c>
      <c r="D57" s="135" t="e">
        <f>VLOOKUP($T57,УЧАСТНИКИ!$A$1:$K$716,4,FALSE)</f>
        <v>#N/A</v>
      </c>
      <c r="E57" s="135" t="e">
        <f>VLOOKUP($T57,УЧАСТНИКИ!$A$1:$K$716,8,FALSE)</f>
        <v>#N/A</v>
      </c>
      <c r="F57" s="217" t="e">
        <f>VLOOKUP($T57,УЧАСТНИКИ!$A$1:$K$716,5,FALSE)</f>
        <v>#N/A</v>
      </c>
      <c r="G57" s="135" t="e">
        <f>VLOOKUP($T57,УЧАСТНИКИ!#REF!,7,FALSE)</f>
        <v>#REF!</v>
      </c>
      <c r="H57" s="135" t="e">
        <f>VLOOKUP($T57,УЧАСТНИКИ!$A$1:$K$716,11,FALSE)</f>
        <v>#N/A</v>
      </c>
      <c r="I57" s="264"/>
      <c r="J57" s="264"/>
      <c r="K57" s="264"/>
      <c r="L57" s="264"/>
      <c r="M57" s="264"/>
      <c r="N57" s="264"/>
      <c r="O57" s="265">
        <f t="shared" si="5"/>
        <v>0</v>
      </c>
      <c r="P57" s="266"/>
      <c r="Q57" s="135"/>
      <c r="R57" s="266"/>
      <c r="S57" s="300" t="e">
        <f>VLOOKUP($T57,УЧАСТНИКИ!$A$1:$K$716,10,FALSE)</f>
        <v>#N/A</v>
      </c>
      <c r="T57" s="189"/>
    </row>
    <row r="58" spans="1:20" ht="23.1" customHeight="1" x14ac:dyDescent="0.25">
      <c r="A58" s="132">
        <v>86</v>
      </c>
      <c r="B58" s="292" t="e">
        <f>VLOOKUP($T58,УЧАСТНИКИ!$A$1:$K$716,3,FALSE)</f>
        <v>#N/A</v>
      </c>
      <c r="C58" s="305">
        <f t="shared" si="4"/>
        <v>0</v>
      </c>
      <c r="D58" s="135" t="e">
        <f>VLOOKUP($T58,УЧАСТНИКИ!$A$1:$K$716,4,FALSE)</f>
        <v>#N/A</v>
      </c>
      <c r="E58" s="135" t="e">
        <f>VLOOKUP($T58,УЧАСТНИКИ!$A$1:$K$716,8,FALSE)</f>
        <v>#N/A</v>
      </c>
      <c r="F58" s="217" t="e">
        <f>VLOOKUP($T58,УЧАСТНИКИ!$A$1:$K$716,5,FALSE)</f>
        <v>#N/A</v>
      </c>
      <c r="G58" s="135" t="e">
        <f>VLOOKUP($T58,УЧАСТНИКИ!#REF!,7,FALSE)</f>
        <v>#REF!</v>
      </c>
      <c r="H58" s="135" t="e">
        <f>VLOOKUP($T58,УЧАСТНИКИ!$A$1:$K$716,11,FALSE)</f>
        <v>#N/A</v>
      </c>
      <c r="I58" s="264"/>
      <c r="J58" s="264"/>
      <c r="K58" s="264"/>
      <c r="L58" s="264"/>
      <c r="M58" s="264"/>
      <c r="N58" s="264"/>
      <c r="O58" s="265">
        <f t="shared" si="5"/>
        <v>0</v>
      </c>
      <c r="P58" s="266"/>
      <c r="Q58" s="135"/>
      <c r="R58" s="266"/>
      <c r="S58" s="300" t="e">
        <f>VLOOKUP($T58,УЧАСТНИКИ!$A$1:$K$716,10,FALSE)</f>
        <v>#N/A</v>
      </c>
      <c r="T58" s="189"/>
    </row>
    <row r="59" spans="1:20" ht="23.1" customHeight="1" x14ac:dyDescent="0.25">
      <c r="A59" s="132">
        <v>87</v>
      </c>
      <c r="B59" s="292" t="e">
        <f>VLOOKUP($T59,УЧАСТНИКИ!$A$1:$K$716,3,FALSE)</f>
        <v>#N/A</v>
      </c>
      <c r="C59" s="305">
        <f t="shared" si="4"/>
        <v>0</v>
      </c>
      <c r="D59" s="135" t="e">
        <f>VLOOKUP($T59,УЧАСТНИКИ!$A$1:$K$716,4,FALSE)</f>
        <v>#N/A</v>
      </c>
      <c r="E59" s="135" t="e">
        <f>VLOOKUP($T59,УЧАСТНИКИ!$A$1:$K$716,8,FALSE)</f>
        <v>#N/A</v>
      </c>
      <c r="F59" s="217" t="e">
        <f>VLOOKUP($T59,УЧАСТНИКИ!$A$1:$K$716,5,FALSE)</f>
        <v>#N/A</v>
      </c>
      <c r="G59" s="135" t="e">
        <f>VLOOKUP($T59,УЧАСТНИКИ!#REF!,7,FALSE)</f>
        <v>#REF!</v>
      </c>
      <c r="H59" s="135" t="e">
        <f>VLOOKUP($T59,УЧАСТНИКИ!$A$1:$K$716,11,FALSE)</f>
        <v>#N/A</v>
      </c>
      <c r="I59" s="264"/>
      <c r="J59" s="264"/>
      <c r="K59" s="264"/>
      <c r="L59" s="264"/>
      <c r="M59" s="264"/>
      <c r="N59" s="264"/>
      <c r="O59" s="265">
        <f t="shared" si="5"/>
        <v>0</v>
      </c>
      <c r="P59" s="266"/>
      <c r="Q59" s="135"/>
      <c r="R59" s="266"/>
      <c r="S59" s="300" t="e">
        <f>VLOOKUP($T59,УЧАСТНИКИ!$A$1:$K$716,10,FALSE)</f>
        <v>#N/A</v>
      </c>
      <c r="T59" s="189"/>
    </row>
    <row r="60" spans="1:20" ht="23.1" customHeight="1" x14ac:dyDescent="0.25">
      <c r="A60" s="132">
        <v>88</v>
      </c>
      <c r="B60" s="292" t="e">
        <f>VLOOKUP($T60,УЧАСТНИКИ!$A$1:$K$716,3,FALSE)</f>
        <v>#N/A</v>
      </c>
      <c r="C60" s="305">
        <f t="shared" si="4"/>
        <v>0</v>
      </c>
      <c r="D60" s="135" t="e">
        <f>VLOOKUP($T60,УЧАСТНИКИ!$A$1:$K$716,4,FALSE)</f>
        <v>#N/A</v>
      </c>
      <c r="E60" s="135" t="e">
        <f>VLOOKUP($T60,УЧАСТНИКИ!$A$1:$K$716,8,FALSE)</f>
        <v>#N/A</v>
      </c>
      <c r="F60" s="217" t="e">
        <f>VLOOKUP($T60,УЧАСТНИКИ!$A$1:$K$716,5,FALSE)</f>
        <v>#N/A</v>
      </c>
      <c r="G60" s="135" t="e">
        <f>VLOOKUP($T60,УЧАСТНИКИ!#REF!,7,FALSE)</f>
        <v>#REF!</v>
      </c>
      <c r="H60" s="135" t="e">
        <f>VLOOKUP($T60,УЧАСТНИКИ!$A$1:$K$716,11,FALSE)</f>
        <v>#N/A</v>
      </c>
      <c r="I60" s="264"/>
      <c r="J60" s="264"/>
      <c r="K60" s="264"/>
      <c r="L60" s="264"/>
      <c r="M60" s="264"/>
      <c r="N60" s="264"/>
      <c r="O60" s="265">
        <f t="shared" si="5"/>
        <v>0</v>
      </c>
      <c r="P60" s="266"/>
      <c r="Q60" s="135"/>
      <c r="R60" s="266"/>
      <c r="S60" s="300" t="e">
        <f>VLOOKUP($T60,УЧАСТНИКИ!$A$1:$K$716,10,FALSE)</f>
        <v>#N/A</v>
      </c>
      <c r="T60" s="189"/>
    </row>
    <row r="61" spans="1:20" ht="23.1" customHeight="1" x14ac:dyDescent="0.25">
      <c r="A61" s="132">
        <v>89</v>
      </c>
      <c r="B61" s="292" t="e">
        <f>VLOOKUP($T61,УЧАСТНИКИ!$A$1:$K$716,3,FALSE)</f>
        <v>#N/A</v>
      </c>
      <c r="C61" s="305">
        <f t="shared" si="4"/>
        <v>0</v>
      </c>
      <c r="D61" s="135" t="e">
        <f>VLOOKUP($T61,УЧАСТНИКИ!$A$1:$K$716,4,FALSE)</f>
        <v>#N/A</v>
      </c>
      <c r="E61" s="135" t="e">
        <f>VLOOKUP($T61,УЧАСТНИКИ!$A$1:$K$716,8,FALSE)</f>
        <v>#N/A</v>
      </c>
      <c r="F61" s="217" t="e">
        <f>VLOOKUP($T61,УЧАСТНИКИ!$A$1:$K$716,5,FALSE)</f>
        <v>#N/A</v>
      </c>
      <c r="G61" s="135" t="e">
        <f>VLOOKUP($T61,УЧАСТНИКИ!#REF!,7,FALSE)</f>
        <v>#REF!</v>
      </c>
      <c r="H61" s="135" t="e">
        <f>VLOOKUP($T61,УЧАСТНИКИ!$A$1:$K$716,11,FALSE)</f>
        <v>#N/A</v>
      </c>
      <c r="I61" s="264"/>
      <c r="J61" s="264"/>
      <c r="K61" s="264"/>
      <c r="L61" s="264"/>
      <c r="M61" s="264"/>
      <c r="N61" s="264"/>
      <c r="O61" s="265">
        <f t="shared" si="5"/>
        <v>0</v>
      </c>
      <c r="P61" s="266"/>
      <c r="Q61" s="135"/>
      <c r="R61" s="266"/>
      <c r="S61" s="300" t="e">
        <f>VLOOKUP($T61,УЧАСТНИКИ!$A$1:$K$716,10,FALSE)</f>
        <v>#N/A</v>
      </c>
      <c r="T61" s="189"/>
    </row>
    <row r="62" spans="1:20" ht="23.1" customHeight="1" x14ac:dyDescent="0.25">
      <c r="A62" s="132">
        <v>90</v>
      </c>
      <c r="B62" s="292" t="e">
        <f>VLOOKUP($T62,УЧАСТНИКИ!$A$1:$K$716,3,FALSE)</f>
        <v>#N/A</v>
      </c>
      <c r="C62" s="305">
        <f t="shared" si="4"/>
        <v>0</v>
      </c>
      <c r="D62" s="135" t="e">
        <f>VLOOKUP($T62,УЧАСТНИКИ!$A$1:$K$716,4,FALSE)</f>
        <v>#N/A</v>
      </c>
      <c r="E62" s="135" t="e">
        <f>VLOOKUP($T62,УЧАСТНИКИ!$A$1:$K$716,8,FALSE)</f>
        <v>#N/A</v>
      </c>
      <c r="F62" s="217" t="e">
        <f>VLOOKUP($T62,УЧАСТНИКИ!$A$1:$K$716,5,FALSE)</f>
        <v>#N/A</v>
      </c>
      <c r="G62" s="135" t="e">
        <f>VLOOKUP($T62,УЧАСТНИКИ!#REF!,7,FALSE)</f>
        <v>#REF!</v>
      </c>
      <c r="H62" s="135" t="e">
        <f>VLOOKUP($T62,УЧАСТНИКИ!$A$1:$K$716,11,FALSE)</f>
        <v>#N/A</v>
      </c>
      <c r="I62" s="264"/>
      <c r="J62" s="264"/>
      <c r="K62" s="264"/>
      <c r="L62" s="264"/>
      <c r="M62" s="264"/>
      <c r="N62" s="264"/>
      <c r="O62" s="265">
        <f t="shared" si="5"/>
        <v>0</v>
      </c>
      <c r="P62" s="266"/>
      <c r="Q62" s="135"/>
      <c r="R62" s="266"/>
      <c r="S62" s="300" t="e">
        <f>VLOOKUP($T62,УЧАСТНИКИ!$A$1:$K$716,10,FALSE)</f>
        <v>#N/A</v>
      </c>
      <c r="T62" s="189"/>
    </row>
    <row r="63" spans="1:20" ht="23.1" customHeight="1" x14ac:dyDescent="0.25">
      <c r="A63" s="132">
        <v>91</v>
      </c>
      <c r="B63" s="292" t="e">
        <f>VLOOKUP($T63,УЧАСТНИКИ!$A$1:$K$716,3,FALSE)</f>
        <v>#N/A</v>
      </c>
      <c r="C63" s="305">
        <f t="shared" si="4"/>
        <v>0</v>
      </c>
      <c r="D63" s="135" t="e">
        <f>VLOOKUP($T63,УЧАСТНИКИ!$A$1:$K$716,4,FALSE)</f>
        <v>#N/A</v>
      </c>
      <c r="E63" s="135" t="e">
        <f>VLOOKUP($T63,УЧАСТНИКИ!$A$1:$K$716,8,FALSE)</f>
        <v>#N/A</v>
      </c>
      <c r="F63" s="217" t="e">
        <f>VLOOKUP($T63,УЧАСТНИКИ!$A$1:$K$716,5,FALSE)</f>
        <v>#N/A</v>
      </c>
      <c r="G63" s="135" t="e">
        <f>VLOOKUP($T63,УЧАСТНИКИ!#REF!,7,FALSE)</f>
        <v>#REF!</v>
      </c>
      <c r="H63" s="135" t="e">
        <f>VLOOKUP($T63,УЧАСТНИКИ!$A$1:$K$716,11,FALSE)</f>
        <v>#N/A</v>
      </c>
      <c r="I63" s="264"/>
      <c r="J63" s="264"/>
      <c r="K63" s="264"/>
      <c r="L63" s="264"/>
      <c r="M63" s="264"/>
      <c r="N63" s="264"/>
      <c r="O63" s="265">
        <f t="shared" si="5"/>
        <v>0</v>
      </c>
      <c r="P63" s="266"/>
      <c r="Q63" s="135"/>
      <c r="R63" s="266"/>
      <c r="S63" s="300" t="e">
        <f>VLOOKUP($T63,УЧАСТНИКИ!$A$1:$K$716,10,FALSE)</f>
        <v>#N/A</v>
      </c>
      <c r="T63" s="189"/>
    </row>
    <row r="64" spans="1:20" ht="23.1" customHeight="1" x14ac:dyDescent="0.25">
      <c r="A64" s="132">
        <v>92</v>
      </c>
      <c r="B64" s="292" t="e">
        <f>VLOOKUP($T64,УЧАСТНИКИ!$A$1:$K$716,3,FALSE)</f>
        <v>#N/A</v>
      </c>
      <c r="C64" s="305">
        <f t="shared" si="4"/>
        <v>0</v>
      </c>
      <c r="D64" s="135" t="e">
        <f>VLOOKUP($T64,УЧАСТНИКИ!$A$1:$K$716,4,FALSE)</f>
        <v>#N/A</v>
      </c>
      <c r="E64" s="135" t="e">
        <f>VLOOKUP($T64,УЧАСТНИКИ!$A$1:$K$716,8,FALSE)</f>
        <v>#N/A</v>
      </c>
      <c r="F64" s="217" t="e">
        <f>VLOOKUP($T64,УЧАСТНИКИ!$A$1:$K$716,5,FALSE)</f>
        <v>#N/A</v>
      </c>
      <c r="G64" s="135" t="e">
        <f>VLOOKUP($T64,УЧАСТНИКИ!#REF!,7,FALSE)</f>
        <v>#REF!</v>
      </c>
      <c r="H64" s="135" t="e">
        <f>VLOOKUP($T64,УЧАСТНИКИ!$A$1:$K$716,11,FALSE)</f>
        <v>#N/A</v>
      </c>
      <c r="I64" s="264"/>
      <c r="J64" s="264"/>
      <c r="K64" s="264"/>
      <c r="L64" s="264"/>
      <c r="M64" s="264"/>
      <c r="N64" s="264"/>
      <c r="O64" s="265">
        <f t="shared" si="5"/>
        <v>0</v>
      </c>
      <c r="P64" s="266"/>
      <c r="Q64" s="135"/>
      <c r="R64" s="266"/>
      <c r="S64" s="300" t="e">
        <f>VLOOKUP($T64,УЧАСТНИКИ!$A$1:$K$716,10,FALSE)</f>
        <v>#N/A</v>
      </c>
      <c r="T64" s="189"/>
    </row>
    <row r="65" spans="1:20" ht="23.1" customHeight="1" x14ac:dyDescent="0.25">
      <c r="A65" s="132">
        <v>93</v>
      </c>
      <c r="B65" s="292" t="e">
        <f>VLOOKUP($T65,УЧАСТНИКИ!$A$1:$K$716,3,FALSE)</f>
        <v>#N/A</v>
      </c>
      <c r="C65" s="305">
        <f t="shared" si="4"/>
        <v>0</v>
      </c>
      <c r="D65" s="135" t="e">
        <f>VLOOKUP($T65,УЧАСТНИКИ!$A$1:$K$716,4,FALSE)</f>
        <v>#N/A</v>
      </c>
      <c r="E65" s="135" t="e">
        <f>VLOOKUP($T65,УЧАСТНИКИ!$A$1:$K$716,8,FALSE)</f>
        <v>#N/A</v>
      </c>
      <c r="F65" s="217" t="e">
        <f>VLOOKUP($T65,УЧАСТНИКИ!$A$1:$K$716,5,FALSE)</f>
        <v>#N/A</v>
      </c>
      <c r="G65" s="135" t="e">
        <f>VLOOKUP($T65,УЧАСТНИКИ!#REF!,7,FALSE)</f>
        <v>#REF!</v>
      </c>
      <c r="H65" s="135" t="e">
        <f>VLOOKUP($T65,УЧАСТНИКИ!$A$1:$K$716,11,FALSE)</f>
        <v>#N/A</v>
      </c>
      <c r="I65" s="264"/>
      <c r="J65" s="264"/>
      <c r="K65" s="264"/>
      <c r="L65" s="264"/>
      <c r="M65" s="264"/>
      <c r="N65" s="264"/>
      <c r="O65" s="265">
        <f t="shared" si="5"/>
        <v>0</v>
      </c>
      <c r="P65" s="266"/>
      <c r="Q65" s="135"/>
      <c r="R65" s="266"/>
      <c r="S65" s="300" t="e">
        <f>VLOOKUP($T65,УЧАСТНИКИ!$A$1:$K$716,10,FALSE)</f>
        <v>#N/A</v>
      </c>
      <c r="T65" s="189"/>
    </row>
    <row r="66" spans="1:20" ht="23.1" customHeight="1" x14ac:dyDescent="0.25">
      <c r="A66" s="132">
        <v>94</v>
      </c>
      <c r="B66" s="292" t="e">
        <f>VLOOKUP($T66,УЧАСТНИКИ!$A$1:$K$716,3,FALSE)</f>
        <v>#N/A</v>
      </c>
      <c r="C66" s="305">
        <f t="shared" si="4"/>
        <v>0</v>
      </c>
      <c r="D66" s="135" t="e">
        <f>VLOOKUP($T66,УЧАСТНИКИ!$A$1:$K$716,4,FALSE)</f>
        <v>#N/A</v>
      </c>
      <c r="E66" s="135" t="e">
        <f>VLOOKUP($T66,УЧАСТНИКИ!$A$1:$K$716,8,FALSE)</f>
        <v>#N/A</v>
      </c>
      <c r="F66" s="217" t="e">
        <f>VLOOKUP($T66,УЧАСТНИКИ!$A$1:$K$716,5,FALSE)</f>
        <v>#N/A</v>
      </c>
      <c r="G66" s="135" t="e">
        <f>VLOOKUP($T66,УЧАСТНИКИ!#REF!,7,FALSE)</f>
        <v>#REF!</v>
      </c>
      <c r="H66" s="135" t="e">
        <f>VLOOKUP($T66,УЧАСТНИКИ!$A$1:$K$716,11,FALSE)</f>
        <v>#N/A</v>
      </c>
      <c r="I66" s="264"/>
      <c r="J66" s="264"/>
      <c r="K66" s="264"/>
      <c r="L66" s="264"/>
      <c r="M66" s="264"/>
      <c r="N66" s="264"/>
      <c r="O66" s="265">
        <f t="shared" si="5"/>
        <v>0</v>
      </c>
      <c r="P66" s="266"/>
      <c r="Q66" s="135"/>
      <c r="R66" s="266"/>
      <c r="S66" s="300" t="e">
        <f>VLOOKUP($T66,УЧАСТНИКИ!$A$1:$K$716,10,FALSE)</f>
        <v>#N/A</v>
      </c>
      <c r="T66" s="189"/>
    </row>
    <row r="67" spans="1:20" ht="23.1" customHeight="1" x14ac:dyDescent="0.25">
      <c r="A67" s="132">
        <v>95</v>
      </c>
      <c r="B67" s="292" t="e">
        <f>VLOOKUP($T67,УЧАСТНИКИ!$A$1:$K$716,3,FALSE)</f>
        <v>#N/A</v>
      </c>
      <c r="C67" s="305">
        <f t="shared" si="4"/>
        <v>0</v>
      </c>
      <c r="D67" s="135" t="e">
        <f>VLOOKUP($T67,УЧАСТНИКИ!$A$1:$K$716,4,FALSE)</f>
        <v>#N/A</v>
      </c>
      <c r="E67" s="135" t="e">
        <f>VLOOKUP($T67,УЧАСТНИКИ!$A$1:$K$716,8,FALSE)</f>
        <v>#N/A</v>
      </c>
      <c r="F67" s="217" t="e">
        <f>VLOOKUP($T67,УЧАСТНИКИ!$A$1:$K$716,5,FALSE)</f>
        <v>#N/A</v>
      </c>
      <c r="G67" s="135" t="e">
        <f>VLOOKUP($T67,УЧАСТНИКИ!#REF!,7,FALSE)</f>
        <v>#REF!</v>
      </c>
      <c r="H67" s="135" t="e">
        <f>VLOOKUP($T67,УЧАСТНИКИ!$A$1:$K$716,11,FALSE)</f>
        <v>#N/A</v>
      </c>
      <c r="I67" s="264"/>
      <c r="J67" s="264"/>
      <c r="K67" s="264"/>
      <c r="L67" s="264"/>
      <c r="M67" s="264"/>
      <c r="N67" s="264"/>
      <c r="O67" s="265">
        <f t="shared" si="5"/>
        <v>0</v>
      </c>
      <c r="P67" s="266"/>
      <c r="Q67" s="135"/>
      <c r="R67" s="266"/>
      <c r="S67" s="300" t="e">
        <f>VLOOKUP($T67,УЧАСТНИКИ!$A$1:$K$716,10,FALSE)</f>
        <v>#N/A</v>
      </c>
      <c r="T67" s="189"/>
    </row>
    <row r="68" spans="1:20" ht="23.1" customHeight="1" x14ac:dyDescent="0.25">
      <c r="A68" s="132">
        <v>96</v>
      </c>
      <c r="B68" s="292" t="e">
        <f>VLOOKUP($T68,УЧАСТНИКИ!$A$1:$K$716,3,FALSE)</f>
        <v>#N/A</v>
      </c>
      <c r="C68" s="305">
        <f t="shared" si="4"/>
        <v>0</v>
      </c>
      <c r="D68" s="135" t="e">
        <f>VLOOKUP($T68,УЧАСТНИКИ!$A$1:$K$716,4,FALSE)</f>
        <v>#N/A</v>
      </c>
      <c r="E68" s="135" t="e">
        <f>VLOOKUP($T68,УЧАСТНИКИ!$A$1:$K$716,8,FALSE)</f>
        <v>#N/A</v>
      </c>
      <c r="F68" s="217" t="e">
        <f>VLOOKUP($T68,УЧАСТНИКИ!$A$1:$K$716,5,FALSE)</f>
        <v>#N/A</v>
      </c>
      <c r="G68" s="135" t="e">
        <f>VLOOKUP($T68,УЧАСТНИКИ!#REF!,7,FALSE)</f>
        <v>#REF!</v>
      </c>
      <c r="H68" s="135" t="e">
        <f>VLOOKUP($T68,УЧАСТНИКИ!$A$1:$K$716,11,FALSE)</f>
        <v>#N/A</v>
      </c>
      <c r="I68" s="264"/>
      <c r="J68" s="264"/>
      <c r="K68" s="264"/>
      <c r="L68" s="264"/>
      <c r="M68" s="264"/>
      <c r="N68" s="264"/>
      <c r="O68" s="265">
        <f t="shared" si="5"/>
        <v>0</v>
      </c>
      <c r="P68" s="266"/>
      <c r="Q68" s="135"/>
      <c r="R68" s="266"/>
      <c r="S68" s="300" t="e">
        <f>VLOOKUP($T68,УЧАСТНИКИ!$A$1:$K$716,10,FALSE)</f>
        <v>#N/A</v>
      </c>
      <c r="T68" s="189"/>
    </row>
    <row r="69" spans="1:20" ht="23.1" customHeight="1" x14ac:dyDescent="0.25">
      <c r="A69" s="132">
        <v>97</v>
      </c>
      <c r="B69" s="292" t="e">
        <f>VLOOKUP($T69,УЧАСТНИКИ!$A$1:$K$716,3,FALSE)</f>
        <v>#N/A</v>
      </c>
      <c r="C69" s="305">
        <f t="shared" si="4"/>
        <v>0</v>
      </c>
      <c r="D69" s="135" t="e">
        <f>VLOOKUP($T69,УЧАСТНИКИ!$A$1:$K$716,4,FALSE)</f>
        <v>#N/A</v>
      </c>
      <c r="E69" s="135" t="e">
        <f>VLOOKUP($T69,УЧАСТНИКИ!$A$1:$K$716,8,FALSE)</f>
        <v>#N/A</v>
      </c>
      <c r="F69" s="217" t="e">
        <f>VLOOKUP($T69,УЧАСТНИКИ!$A$1:$K$716,5,FALSE)</f>
        <v>#N/A</v>
      </c>
      <c r="G69" s="135" t="e">
        <f>VLOOKUP($T69,УЧАСТНИКИ!#REF!,7,FALSE)</f>
        <v>#REF!</v>
      </c>
      <c r="H69" s="135" t="e">
        <f>VLOOKUP($T69,УЧАСТНИКИ!$A$1:$K$716,11,FALSE)</f>
        <v>#N/A</v>
      </c>
      <c r="I69" s="264"/>
      <c r="J69" s="264"/>
      <c r="K69" s="264"/>
      <c r="L69" s="264"/>
      <c r="M69" s="264"/>
      <c r="N69" s="264"/>
      <c r="O69" s="265">
        <f t="shared" si="5"/>
        <v>0</v>
      </c>
      <c r="P69" s="266"/>
      <c r="Q69" s="135"/>
      <c r="R69" s="266"/>
      <c r="S69" s="300" t="e">
        <f>VLOOKUP($T69,УЧАСТНИКИ!$A$1:$K$716,10,FALSE)</f>
        <v>#N/A</v>
      </c>
      <c r="T69" s="189"/>
    </row>
    <row r="70" spans="1:20" ht="23.1" customHeight="1" x14ac:dyDescent="0.25">
      <c r="A70" s="132">
        <v>98</v>
      </c>
      <c r="B70" s="292" t="e">
        <f>VLOOKUP($T70,УЧАСТНИКИ!$A$1:$K$716,3,FALSE)</f>
        <v>#N/A</v>
      </c>
      <c r="C70" s="305">
        <f t="shared" si="4"/>
        <v>0</v>
      </c>
      <c r="D70" s="135" t="e">
        <f>VLOOKUP($T70,УЧАСТНИКИ!$A$1:$K$716,4,FALSE)</f>
        <v>#N/A</v>
      </c>
      <c r="E70" s="135" t="e">
        <f>VLOOKUP($T70,УЧАСТНИКИ!$A$1:$K$716,8,FALSE)</f>
        <v>#N/A</v>
      </c>
      <c r="F70" s="217" t="e">
        <f>VLOOKUP($T70,УЧАСТНИКИ!$A$1:$K$716,5,FALSE)</f>
        <v>#N/A</v>
      </c>
      <c r="G70" s="135" t="e">
        <f>VLOOKUP($T70,УЧАСТНИКИ!#REF!,7,FALSE)</f>
        <v>#REF!</v>
      </c>
      <c r="H70" s="135" t="e">
        <f>VLOOKUP($T70,УЧАСТНИКИ!$A$1:$K$716,11,FALSE)</f>
        <v>#N/A</v>
      </c>
      <c r="I70" s="264"/>
      <c r="J70" s="264"/>
      <c r="K70" s="264"/>
      <c r="L70" s="264"/>
      <c r="M70" s="264"/>
      <c r="N70" s="264"/>
      <c r="O70" s="265">
        <f t="shared" si="5"/>
        <v>0</v>
      </c>
      <c r="P70" s="266"/>
      <c r="Q70" s="135"/>
      <c r="R70" s="266"/>
      <c r="S70" s="300" t="e">
        <f>VLOOKUP($T70,УЧАСТНИКИ!$A$1:$K$716,10,FALSE)</f>
        <v>#N/A</v>
      </c>
      <c r="T70" s="189"/>
    </row>
    <row r="71" spans="1:20" ht="23.1" customHeight="1" x14ac:dyDescent="0.25">
      <c r="A71" s="132">
        <v>99</v>
      </c>
      <c r="B71" s="292" t="e">
        <f>VLOOKUP($T71,УЧАСТНИКИ!$A$1:$K$716,3,FALSE)</f>
        <v>#N/A</v>
      </c>
      <c r="C71" s="305">
        <f t="shared" si="4"/>
        <v>0</v>
      </c>
      <c r="D71" s="135" t="e">
        <f>VLOOKUP($T71,УЧАСТНИКИ!$A$1:$K$716,4,FALSE)</f>
        <v>#N/A</v>
      </c>
      <c r="E71" s="135" t="e">
        <f>VLOOKUP($T71,УЧАСТНИКИ!$A$1:$K$716,8,FALSE)</f>
        <v>#N/A</v>
      </c>
      <c r="F71" s="217" t="e">
        <f>VLOOKUP($T71,УЧАСТНИКИ!$A$1:$K$716,5,FALSE)</f>
        <v>#N/A</v>
      </c>
      <c r="G71" s="135" t="e">
        <f>VLOOKUP($T71,УЧАСТНИКИ!#REF!,7,FALSE)</f>
        <v>#REF!</v>
      </c>
      <c r="H71" s="135" t="e">
        <f>VLOOKUP($T71,УЧАСТНИКИ!$A$1:$K$716,11,FALSE)</f>
        <v>#N/A</v>
      </c>
      <c r="I71" s="264"/>
      <c r="J71" s="264"/>
      <c r="K71" s="264"/>
      <c r="L71" s="264"/>
      <c r="M71" s="264"/>
      <c r="N71" s="264"/>
      <c r="O71" s="265">
        <f t="shared" si="5"/>
        <v>0</v>
      </c>
      <c r="P71" s="266"/>
      <c r="Q71" s="135"/>
      <c r="R71" s="266"/>
      <c r="S71" s="300" t="e">
        <f>VLOOKUP($T71,УЧАСТНИКИ!$A$1:$K$716,10,FALSE)</f>
        <v>#N/A</v>
      </c>
      <c r="T71" s="189"/>
    </row>
    <row r="72" spans="1:20" ht="23.1" customHeight="1" x14ac:dyDescent="0.25">
      <c r="A72" s="132">
        <v>100</v>
      </c>
      <c r="B72" s="292" t="e">
        <f>VLOOKUP($T72,УЧАСТНИКИ!$A$1:$K$716,3,FALSE)</f>
        <v>#N/A</v>
      </c>
      <c r="C72" s="305">
        <f t="shared" si="4"/>
        <v>0</v>
      </c>
      <c r="D72" s="135" t="e">
        <f>VLOOKUP($T72,УЧАСТНИКИ!$A$1:$K$716,4,FALSE)</f>
        <v>#N/A</v>
      </c>
      <c r="E72" s="135" t="e">
        <f>VLOOKUP($T72,УЧАСТНИКИ!$A$1:$K$716,8,FALSE)</f>
        <v>#N/A</v>
      </c>
      <c r="F72" s="217" t="e">
        <f>VLOOKUP($T72,УЧАСТНИКИ!$A$1:$K$716,5,FALSE)</f>
        <v>#N/A</v>
      </c>
      <c r="G72" s="135" t="e">
        <f>VLOOKUP($T72,УЧАСТНИКИ!#REF!,7,FALSE)</f>
        <v>#REF!</v>
      </c>
      <c r="H72" s="135" t="e">
        <f>VLOOKUP($T72,УЧАСТНИКИ!$A$1:$K$716,11,FALSE)</f>
        <v>#N/A</v>
      </c>
      <c r="I72" s="264"/>
      <c r="J72" s="264"/>
      <c r="K72" s="264"/>
      <c r="L72" s="264"/>
      <c r="M72" s="264"/>
      <c r="N72" s="264"/>
      <c r="O72" s="265">
        <f t="shared" si="5"/>
        <v>0</v>
      </c>
      <c r="P72" s="266"/>
      <c r="Q72" s="135"/>
      <c r="R72" s="266"/>
      <c r="S72" s="300" t="e">
        <f>VLOOKUP($T72,УЧАСТНИКИ!$A$1:$K$716,10,FALSE)</f>
        <v>#N/A</v>
      </c>
      <c r="T72" s="189"/>
    </row>
    <row r="73" spans="1:20" ht="23.1" customHeight="1" x14ac:dyDescent="0.25">
      <c r="A73" s="132">
        <v>101</v>
      </c>
      <c r="B73" s="292" t="e">
        <f>VLOOKUP($T73,УЧАСТНИКИ!$A$1:$K$716,3,FALSE)</f>
        <v>#N/A</v>
      </c>
      <c r="C73" s="305">
        <f t="shared" si="4"/>
        <v>0</v>
      </c>
      <c r="D73" s="135" t="e">
        <f>VLOOKUP($T73,УЧАСТНИКИ!$A$1:$K$716,4,FALSE)</f>
        <v>#N/A</v>
      </c>
      <c r="E73" s="135" t="e">
        <f>VLOOKUP($T73,УЧАСТНИКИ!$A$1:$K$716,8,FALSE)</f>
        <v>#N/A</v>
      </c>
      <c r="F73" s="217" t="e">
        <f>VLOOKUP($T73,УЧАСТНИКИ!$A$1:$K$716,5,FALSE)</f>
        <v>#N/A</v>
      </c>
      <c r="G73" s="135" t="e">
        <f>VLOOKUP($T73,УЧАСТНИКИ!#REF!,7,FALSE)</f>
        <v>#REF!</v>
      </c>
      <c r="H73" s="135" t="e">
        <f>VLOOKUP($T73,УЧАСТНИКИ!$A$1:$K$716,11,FALSE)</f>
        <v>#N/A</v>
      </c>
      <c r="I73" s="264"/>
      <c r="J73" s="264"/>
      <c r="K73" s="264"/>
      <c r="L73" s="264"/>
      <c r="M73" s="264"/>
      <c r="N73" s="264"/>
      <c r="O73" s="265">
        <f t="shared" si="5"/>
        <v>0</v>
      </c>
      <c r="P73" s="266"/>
      <c r="Q73" s="135"/>
      <c r="R73" s="266"/>
      <c r="S73" s="300" t="e">
        <f>VLOOKUP($T73,УЧАСТНИКИ!$A$1:$K$716,10,FALSE)</f>
        <v>#N/A</v>
      </c>
      <c r="T73" s="189"/>
    </row>
    <row r="74" spans="1:20" ht="23.1" customHeight="1" x14ac:dyDescent="0.25">
      <c r="A74" s="132">
        <v>102</v>
      </c>
      <c r="B74" s="292" t="e">
        <f>VLOOKUP($T74,УЧАСТНИКИ!$A$1:$K$716,3,FALSE)</f>
        <v>#N/A</v>
      </c>
      <c r="C74" s="305">
        <f t="shared" si="4"/>
        <v>0</v>
      </c>
      <c r="D74" s="135" t="e">
        <f>VLOOKUP($T74,УЧАСТНИКИ!$A$1:$K$716,4,FALSE)</f>
        <v>#N/A</v>
      </c>
      <c r="E74" s="135" t="e">
        <f>VLOOKUP($T74,УЧАСТНИКИ!$A$1:$K$716,8,FALSE)</f>
        <v>#N/A</v>
      </c>
      <c r="F74" s="217" t="e">
        <f>VLOOKUP($T74,УЧАСТНИКИ!$A$1:$K$716,5,FALSE)</f>
        <v>#N/A</v>
      </c>
      <c r="G74" s="135" t="e">
        <f>VLOOKUP($T74,УЧАСТНИКИ!#REF!,7,FALSE)</f>
        <v>#REF!</v>
      </c>
      <c r="H74" s="135" t="e">
        <f>VLOOKUP($T74,УЧАСТНИКИ!$A$1:$K$716,11,FALSE)</f>
        <v>#N/A</v>
      </c>
      <c r="I74" s="264"/>
      <c r="J74" s="264"/>
      <c r="K74" s="264"/>
      <c r="L74" s="264"/>
      <c r="M74" s="264"/>
      <c r="N74" s="264"/>
      <c r="O74" s="265">
        <f t="shared" si="5"/>
        <v>0</v>
      </c>
      <c r="P74" s="266"/>
      <c r="Q74" s="135"/>
      <c r="R74" s="266"/>
      <c r="S74" s="300" t="e">
        <f>VLOOKUP($T74,УЧАСТНИКИ!$A$1:$K$716,10,FALSE)</f>
        <v>#N/A</v>
      </c>
      <c r="T74" s="189"/>
    </row>
    <row r="75" spans="1:20" ht="23.1" customHeight="1" x14ac:dyDescent="0.25">
      <c r="A75" s="132">
        <v>103</v>
      </c>
      <c r="B75" s="292" t="e">
        <f>VLOOKUP($T75,УЧАСТНИКИ!$A$1:$K$716,3,FALSE)</f>
        <v>#N/A</v>
      </c>
      <c r="C75" s="305">
        <f t="shared" si="4"/>
        <v>0</v>
      </c>
      <c r="D75" s="135" t="e">
        <f>VLOOKUP($T75,УЧАСТНИКИ!$A$1:$K$716,4,FALSE)</f>
        <v>#N/A</v>
      </c>
      <c r="E75" s="135" t="e">
        <f>VLOOKUP($T75,УЧАСТНИКИ!$A$1:$K$716,8,FALSE)</f>
        <v>#N/A</v>
      </c>
      <c r="F75" s="217" t="e">
        <f>VLOOKUP($T75,УЧАСТНИКИ!$A$1:$K$716,5,FALSE)</f>
        <v>#N/A</v>
      </c>
      <c r="G75" s="135" t="e">
        <f>VLOOKUP($T75,УЧАСТНИКИ!#REF!,7,FALSE)</f>
        <v>#REF!</v>
      </c>
      <c r="H75" s="135" t="e">
        <f>VLOOKUP($T75,УЧАСТНИКИ!$A$1:$K$716,11,FALSE)</f>
        <v>#N/A</v>
      </c>
      <c r="I75" s="264"/>
      <c r="J75" s="264"/>
      <c r="K75" s="264"/>
      <c r="L75" s="264"/>
      <c r="M75" s="264"/>
      <c r="N75" s="264"/>
      <c r="O75" s="265">
        <f t="shared" si="5"/>
        <v>0</v>
      </c>
      <c r="P75" s="266"/>
      <c r="Q75" s="135"/>
      <c r="R75" s="266"/>
      <c r="S75" s="300" t="e">
        <f>VLOOKUP($T75,УЧАСТНИКИ!$A$1:$K$716,10,FALSE)</f>
        <v>#N/A</v>
      </c>
      <c r="T75" s="189"/>
    </row>
    <row r="76" spans="1:20" ht="23.1" customHeight="1" x14ac:dyDescent="0.25">
      <c r="A76" s="132">
        <v>104</v>
      </c>
      <c r="B76" s="292" t="e">
        <f>VLOOKUP($T76,УЧАСТНИКИ!$A$1:$K$716,3,FALSE)</f>
        <v>#N/A</v>
      </c>
      <c r="C76" s="305">
        <f t="shared" si="4"/>
        <v>0</v>
      </c>
      <c r="D76" s="135" t="e">
        <f>VLOOKUP($T76,УЧАСТНИКИ!$A$1:$K$716,4,FALSE)</f>
        <v>#N/A</v>
      </c>
      <c r="E76" s="135" t="e">
        <f>VLOOKUP($T76,УЧАСТНИКИ!$A$1:$K$716,8,FALSE)</f>
        <v>#N/A</v>
      </c>
      <c r="F76" s="217" t="e">
        <f>VLOOKUP($T76,УЧАСТНИКИ!$A$1:$K$716,5,FALSE)</f>
        <v>#N/A</v>
      </c>
      <c r="G76" s="135" t="e">
        <f>VLOOKUP($T76,УЧАСТНИКИ!#REF!,7,FALSE)</f>
        <v>#REF!</v>
      </c>
      <c r="H76" s="135" t="e">
        <f>VLOOKUP($T76,УЧАСТНИКИ!$A$1:$K$716,11,FALSE)</f>
        <v>#N/A</v>
      </c>
      <c r="I76" s="264"/>
      <c r="J76" s="264"/>
      <c r="K76" s="264"/>
      <c r="L76" s="264"/>
      <c r="M76" s="264"/>
      <c r="N76" s="264"/>
      <c r="O76" s="265">
        <f t="shared" si="5"/>
        <v>0</v>
      </c>
      <c r="P76" s="266"/>
      <c r="Q76" s="135"/>
      <c r="R76" s="266"/>
      <c r="S76" s="300" t="e">
        <f>VLOOKUP($T76,УЧАСТНИКИ!$A$1:$K$716,10,FALSE)</f>
        <v>#N/A</v>
      </c>
      <c r="T76" s="189"/>
    </row>
    <row r="77" spans="1:20" ht="23.1" customHeight="1" x14ac:dyDescent="0.25">
      <c r="A77" s="132">
        <v>105</v>
      </c>
      <c r="B77" s="292" t="e">
        <f>VLOOKUP($T77,УЧАСТНИКИ!$A$1:$K$716,3,FALSE)</f>
        <v>#N/A</v>
      </c>
      <c r="C77" s="305">
        <f t="shared" si="4"/>
        <v>0</v>
      </c>
      <c r="D77" s="135" t="e">
        <f>VLOOKUP($T77,УЧАСТНИКИ!$A$1:$K$716,4,FALSE)</f>
        <v>#N/A</v>
      </c>
      <c r="E77" s="135" t="e">
        <f>VLOOKUP($T77,УЧАСТНИКИ!$A$1:$K$716,8,FALSE)</f>
        <v>#N/A</v>
      </c>
      <c r="F77" s="217" t="e">
        <f>VLOOKUP($T77,УЧАСТНИКИ!$A$1:$K$716,5,FALSE)</f>
        <v>#N/A</v>
      </c>
      <c r="G77" s="135" t="e">
        <f>VLOOKUP($T77,УЧАСТНИКИ!#REF!,7,FALSE)</f>
        <v>#REF!</v>
      </c>
      <c r="H77" s="135" t="e">
        <f>VLOOKUP($T77,УЧАСТНИКИ!$A$1:$K$716,11,FALSE)</f>
        <v>#N/A</v>
      </c>
      <c r="I77" s="264"/>
      <c r="J77" s="264"/>
      <c r="K77" s="264"/>
      <c r="L77" s="264"/>
      <c r="M77" s="264"/>
      <c r="N77" s="264"/>
      <c r="O77" s="265">
        <f t="shared" si="5"/>
        <v>0</v>
      </c>
      <c r="P77" s="266"/>
      <c r="Q77" s="135"/>
      <c r="R77" s="266"/>
      <c r="S77" s="300" t="e">
        <f>VLOOKUP($T77,УЧАСТНИКИ!$A$1:$K$716,10,FALSE)</f>
        <v>#N/A</v>
      </c>
      <c r="T77" s="189"/>
    </row>
    <row r="78" spans="1:20" ht="23.1" customHeight="1" x14ac:dyDescent="0.25">
      <c r="A78" s="132">
        <v>106</v>
      </c>
      <c r="B78" s="292" t="e">
        <f>VLOOKUP($T78,УЧАСТНИКИ!$A$1:$K$716,3,FALSE)</f>
        <v>#N/A</v>
      </c>
      <c r="C78" s="305">
        <f t="shared" ref="C78:C116" si="6">T78</f>
        <v>0</v>
      </c>
      <c r="D78" s="135" t="e">
        <f>VLOOKUP($T78,УЧАСТНИКИ!$A$1:$K$716,4,FALSE)</f>
        <v>#N/A</v>
      </c>
      <c r="E78" s="135" t="e">
        <f>VLOOKUP($T78,УЧАСТНИКИ!$A$1:$K$716,8,FALSE)</f>
        <v>#N/A</v>
      </c>
      <c r="F78" s="217" t="e">
        <f>VLOOKUP($T78,УЧАСТНИКИ!$A$1:$K$716,5,FALSE)</f>
        <v>#N/A</v>
      </c>
      <c r="G78" s="135" t="e">
        <f>VLOOKUP($T78,УЧАСТНИКИ!#REF!,7,FALSE)</f>
        <v>#REF!</v>
      </c>
      <c r="H78" s="135" t="e">
        <f>VLOOKUP($T78,УЧАСТНИКИ!$A$1:$K$716,11,FALSE)</f>
        <v>#N/A</v>
      </c>
      <c r="I78" s="264"/>
      <c r="J78" s="264"/>
      <c r="K78" s="264"/>
      <c r="L78" s="264"/>
      <c r="M78" s="264"/>
      <c r="N78" s="264"/>
      <c r="O78" s="265">
        <f t="shared" ref="O78:O116" si="7">MAX(I78:N78)</f>
        <v>0</v>
      </c>
      <c r="P78" s="266"/>
      <c r="Q78" s="135"/>
      <c r="R78" s="266"/>
      <c r="S78" s="300" t="e">
        <f>VLOOKUP($T78,УЧАСТНИКИ!$A$1:$K$716,10,FALSE)</f>
        <v>#N/A</v>
      </c>
      <c r="T78" s="189"/>
    </row>
    <row r="79" spans="1:20" ht="23.1" customHeight="1" x14ac:dyDescent="0.25">
      <c r="A79" s="132">
        <v>107</v>
      </c>
      <c r="B79" s="292" t="e">
        <f>VLOOKUP($T79,УЧАСТНИКИ!$A$1:$K$716,3,FALSE)</f>
        <v>#N/A</v>
      </c>
      <c r="C79" s="305">
        <f t="shared" si="6"/>
        <v>0</v>
      </c>
      <c r="D79" s="135" t="e">
        <f>VLOOKUP($T79,УЧАСТНИКИ!$A$1:$K$716,4,FALSE)</f>
        <v>#N/A</v>
      </c>
      <c r="E79" s="135" t="e">
        <f>VLOOKUP($T79,УЧАСТНИКИ!$A$1:$K$716,8,FALSE)</f>
        <v>#N/A</v>
      </c>
      <c r="F79" s="217" t="e">
        <f>VLOOKUP($T79,УЧАСТНИКИ!$A$1:$K$716,5,FALSE)</f>
        <v>#N/A</v>
      </c>
      <c r="G79" s="135" t="e">
        <f>VLOOKUP($T79,УЧАСТНИКИ!#REF!,7,FALSE)</f>
        <v>#REF!</v>
      </c>
      <c r="H79" s="135" t="e">
        <f>VLOOKUP($T79,УЧАСТНИКИ!$A$1:$K$716,11,FALSE)</f>
        <v>#N/A</v>
      </c>
      <c r="I79" s="264"/>
      <c r="J79" s="264"/>
      <c r="K79" s="264"/>
      <c r="L79" s="264"/>
      <c r="M79" s="264"/>
      <c r="N79" s="264"/>
      <c r="O79" s="265">
        <f t="shared" si="7"/>
        <v>0</v>
      </c>
      <c r="P79" s="266"/>
      <c r="Q79" s="135"/>
      <c r="R79" s="266"/>
      <c r="S79" s="300" t="e">
        <f>VLOOKUP($T79,УЧАСТНИКИ!$A$1:$K$716,10,FALSE)</f>
        <v>#N/A</v>
      </c>
      <c r="T79" s="189"/>
    </row>
    <row r="80" spans="1:20" ht="23.1" customHeight="1" x14ac:dyDescent="0.25">
      <c r="A80" s="132">
        <v>108</v>
      </c>
      <c r="B80" s="292" t="e">
        <f>VLOOKUP($T80,УЧАСТНИКИ!$A$1:$K$716,3,FALSE)</f>
        <v>#N/A</v>
      </c>
      <c r="C80" s="305">
        <f t="shared" si="6"/>
        <v>0</v>
      </c>
      <c r="D80" s="135" t="e">
        <f>VLOOKUP($T80,УЧАСТНИКИ!$A$1:$K$716,4,FALSE)</f>
        <v>#N/A</v>
      </c>
      <c r="E80" s="135" t="e">
        <f>VLOOKUP($T80,УЧАСТНИКИ!$A$1:$K$716,8,FALSE)</f>
        <v>#N/A</v>
      </c>
      <c r="F80" s="217" t="e">
        <f>VLOOKUP($T80,УЧАСТНИКИ!$A$1:$K$716,5,FALSE)</f>
        <v>#N/A</v>
      </c>
      <c r="G80" s="135" t="e">
        <f>VLOOKUP($T80,УЧАСТНИКИ!#REF!,7,FALSE)</f>
        <v>#REF!</v>
      </c>
      <c r="H80" s="135" t="e">
        <f>VLOOKUP($T80,УЧАСТНИКИ!$A$1:$K$716,11,FALSE)</f>
        <v>#N/A</v>
      </c>
      <c r="I80" s="264"/>
      <c r="J80" s="264"/>
      <c r="K80" s="264"/>
      <c r="L80" s="264"/>
      <c r="M80" s="264"/>
      <c r="N80" s="264"/>
      <c r="O80" s="265">
        <f t="shared" si="7"/>
        <v>0</v>
      </c>
      <c r="P80" s="266"/>
      <c r="Q80" s="135"/>
      <c r="R80" s="266"/>
      <c r="S80" s="300" t="e">
        <f>VLOOKUP($T80,УЧАСТНИКИ!$A$1:$K$716,10,FALSE)</f>
        <v>#N/A</v>
      </c>
      <c r="T80" s="189"/>
    </row>
    <row r="81" spans="1:20" ht="23.1" customHeight="1" x14ac:dyDescent="0.25">
      <c r="A81" s="132">
        <v>109</v>
      </c>
      <c r="B81" s="292" t="e">
        <f>VLOOKUP($T81,УЧАСТНИКИ!$A$1:$K$716,3,FALSE)</f>
        <v>#N/A</v>
      </c>
      <c r="C81" s="305">
        <f t="shared" si="6"/>
        <v>0</v>
      </c>
      <c r="D81" s="135" t="e">
        <f>VLOOKUP($T81,УЧАСТНИКИ!$A$1:$K$716,4,FALSE)</f>
        <v>#N/A</v>
      </c>
      <c r="E81" s="135" t="e">
        <f>VLOOKUP($T81,УЧАСТНИКИ!$A$1:$K$716,8,FALSE)</f>
        <v>#N/A</v>
      </c>
      <c r="F81" s="217" t="e">
        <f>VLOOKUP($T81,УЧАСТНИКИ!$A$1:$K$716,5,FALSE)</f>
        <v>#N/A</v>
      </c>
      <c r="G81" s="135" t="e">
        <f>VLOOKUP($T81,УЧАСТНИКИ!#REF!,7,FALSE)</f>
        <v>#REF!</v>
      </c>
      <c r="H81" s="135" t="e">
        <f>VLOOKUP($T81,УЧАСТНИКИ!$A$1:$K$716,11,FALSE)</f>
        <v>#N/A</v>
      </c>
      <c r="I81" s="264"/>
      <c r="J81" s="264"/>
      <c r="K81" s="264"/>
      <c r="L81" s="264"/>
      <c r="M81" s="264"/>
      <c r="N81" s="264"/>
      <c r="O81" s="265">
        <f t="shared" si="7"/>
        <v>0</v>
      </c>
      <c r="P81" s="266"/>
      <c r="Q81" s="135"/>
      <c r="R81" s="266"/>
      <c r="S81" s="300" t="e">
        <f>VLOOKUP($T81,УЧАСТНИКИ!$A$1:$K$716,10,FALSE)</f>
        <v>#N/A</v>
      </c>
      <c r="T81" s="189"/>
    </row>
    <row r="82" spans="1:20" ht="23.1" customHeight="1" x14ac:dyDescent="0.25">
      <c r="A82" s="132">
        <v>110</v>
      </c>
      <c r="B82" s="292" t="e">
        <f>VLOOKUP($T82,УЧАСТНИКИ!$A$1:$K$716,3,FALSE)</f>
        <v>#N/A</v>
      </c>
      <c r="C82" s="305">
        <f t="shared" si="6"/>
        <v>0</v>
      </c>
      <c r="D82" s="135" t="e">
        <f>VLOOKUP($T82,УЧАСТНИКИ!$A$1:$K$716,4,FALSE)</f>
        <v>#N/A</v>
      </c>
      <c r="E82" s="135" t="e">
        <f>VLOOKUP($T82,УЧАСТНИКИ!$A$1:$K$716,8,FALSE)</f>
        <v>#N/A</v>
      </c>
      <c r="F82" s="217" t="e">
        <f>VLOOKUP($T82,УЧАСТНИКИ!$A$1:$K$716,5,FALSE)</f>
        <v>#N/A</v>
      </c>
      <c r="G82" s="135" t="e">
        <f>VLOOKUP($T82,УЧАСТНИКИ!#REF!,7,FALSE)</f>
        <v>#REF!</v>
      </c>
      <c r="H82" s="135" t="e">
        <f>VLOOKUP($T82,УЧАСТНИКИ!$A$1:$K$716,11,FALSE)</f>
        <v>#N/A</v>
      </c>
      <c r="I82" s="264"/>
      <c r="J82" s="264"/>
      <c r="K82" s="264"/>
      <c r="L82" s="264"/>
      <c r="M82" s="264"/>
      <c r="N82" s="264"/>
      <c r="O82" s="265">
        <f t="shared" si="7"/>
        <v>0</v>
      </c>
      <c r="P82" s="266"/>
      <c r="Q82" s="135"/>
      <c r="R82" s="266"/>
      <c r="S82" s="300" t="e">
        <f>VLOOKUP($T82,УЧАСТНИКИ!$A$1:$K$716,10,FALSE)</f>
        <v>#N/A</v>
      </c>
      <c r="T82" s="189"/>
    </row>
    <row r="83" spans="1:20" ht="23.1" customHeight="1" x14ac:dyDescent="0.25">
      <c r="A83" s="132">
        <v>111</v>
      </c>
      <c r="B83" s="292" t="e">
        <f>VLOOKUP($T83,УЧАСТНИКИ!$A$1:$K$716,3,FALSE)</f>
        <v>#N/A</v>
      </c>
      <c r="C83" s="305">
        <f t="shared" si="6"/>
        <v>0</v>
      </c>
      <c r="D83" s="135" t="e">
        <f>VLOOKUP($T83,УЧАСТНИКИ!$A$1:$K$716,4,FALSE)</f>
        <v>#N/A</v>
      </c>
      <c r="E83" s="135" t="e">
        <f>VLOOKUP($T83,УЧАСТНИКИ!$A$1:$K$716,8,FALSE)</f>
        <v>#N/A</v>
      </c>
      <c r="F83" s="217" t="e">
        <f>VLOOKUP($T83,УЧАСТНИКИ!$A$1:$K$716,5,FALSE)</f>
        <v>#N/A</v>
      </c>
      <c r="G83" s="135" t="e">
        <f>VLOOKUP($T83,УЧАСТНИКИ!#REF!,7,FALSE)</f>
        <v>#REF!</v>
      </c>
      <c r="H83" s="135" t="e">
        <f>VLOOKUP($T83,УЧАСТНИКИ!$A$1:$K$716,11,FALSE)</f>
        <v>#N/A</v>
      </c>
      <c r="I83" s="264"/>
      <c r="J83" s="264"/>
      <c r="K83" s="264"/>
      <c r="L83" s="264"/>
      <c r="M83" s="264"/>
      <c r="N83" s="264"/>
      <c r="O83" s="265">
        <f t="shared" si="7"/>
        <v>0</v>
      </c>
      <c r="P83" s="266"/>
      <c r="Q83" s="135"/>
      <c r="R83" s="266"/>
      <c r="S83" s="300" t="e">
        <f>VLOOKUP($T83,УЧАСТНИКИ!$A$1:$K$716,10,FALSE)</f>
        <v>#N/A</v>
      </c>
      <c r="T83" s="189"/>
    </row>
    <row r="84" spans="1:20" ht="23.1" customHeight="1" x14ac:dyDescent="0.25">
      <c r="A84" s="132">
        <v>112</v>
      </c>
      <c r="B84" s="292" t="e">
        <f>VLOOKUP($T84,УЧАСТНИКИ!$A$1:$K$716,3,FALSE)</f>
        <v>#N/A</v>
      </c>
      <c r="C84" s="305">
        <f t="shared" si="6"/>
        <v>0</v>
      </c>
      <c r="D84" s="135" t="e">
        <f>VLOOKUP($T84,УЧАСТНИКИ!$A$1:$K$716,4,FALSE)</f>
        <v>#N/A</v>
      </c>
      <c r="E84" s="135" t="e">
        <f>VLOOKUP($T84,УЧАСТНИКИ!$A$1:$K$716,8,FALSE)</f>
        <v>#N/A</v>
      </c>
      <c r="F84" s="217" t="e">
        <f>VLOOKUP($T84,УЧАСТНИКИ!$A$1:$K$716,5,FALSE)</f>
        <v>#N/A</v>
      </c>
      <c r="G84" s="135" t="e">
        <f>VLOOKUP($T84,УЧАСТНИКИ!#REF!,7,FALSE)</f>
        <v>#REF!</v>
      </c>
      <c r="H84" s="135" t="e">
        <f>VLOOKUP($T84,УЧАСТНИКИ!$A$1:$K$716,11,FALSE)</f>
        <v>#N/A</v>
      </c>
      <c r="I84" s="264"/>
      <c r="J84" s="264"/>
      <c r="K84" s="264"/>
      <c r="L84" s="264"/>
      <c r="M84" s="264"/>
      <c r="N84" s="264"/>
      <c r="O84" s="265">
        <f t="shared" si="7"/>
        <v>0</v>
      </c>
      <c r="P84" s="266"/>
      <c r="Q84" s="135"/>
      <c r="R84" s="266"/>
      <c r="S84" s="300" t="e">
        <f>VLOOKUP($T84,УЧАСТНИКИ!$A$1:$K$716,10,FALSE)</f>
        <v>#N/A</v>
      </c>
      <c r="T84" s="189"/>
    </row>
    <row r="85" spans="1:20" ht="23.1" customHeight="1" x14ac:dyDescent="0.25">
      <c r="A85" s="132">
        <v>113</v>
      </c>
      <c r="B85" s="292" t="e">
        <f>VLOOKUP($T85,УЧАСТНИКИ!$A$1:$K$716,3,FALSE)</f>
        <v>#N/A</v>
      </c>
      <c r="C85" s="305">
        <f t="shared" si="6"/>
        <v>0</v>
      </c>
      <c r="D85" s="135" t="e">
        <f>VLOOKUP($T85,УЧАСТНИКИ!$A$1:$K$716,4,FALSE)</f>
        <v>#N/A</v>
      </c>
      <c r="E85" s="135" t="e">
        <f>VLOOKUP($T85,УЧАСТНИКИ!$A$1:$K$716,8,FALSE)</f>
        <v>#N/A</v>
      </c>
      <c r="F85" s="217" t="e">
        <f>VLOOKUP($T85,УЧАСТНИКИ!$A$1:$K$716,5,FALSE)</f>
        <v>#N/A</v>
      </c>
      <c r="G85" s="135" t="e">
        <f>VLOOKUP($T85,УЧАСТНИКИ!#REF!,7,FALSE)</f>
        <v>#REF!</v>
      </c>
      <c r="H85" s="135" t="e">
        <f>VLOOKUP($T85,УЧАСТНИКИ!$A$1:$K$716,11,FALSE)</f>
        <v>#N/A</v>
      </c>
      <c r="I85" s="264"/>
      <c r="J85" s="264"/>
      <c r="K85" s="264"/>
      <c r="L85" s="264"/>
      <c r="M85" s="264"/>
      <c r="N85" s="264"/>
      <c r="O85" s="265">
        <f t="shared" si="7"/>
        <v>0</v>
      </c>
      <c r="P85" s="266"/>
      <c r="Q85" s="135"/>
      <c r="R85" s="266"/>
      <c r="S85" s="300" t="e">
        <f>VLOOKUP($T85,УЧАСТНИКИ!$A$1:$K$716,10,FALSE)</f>
        <v>#N/A</v>
      </c>
      <c r="T85" s="189"/>
    </row>
    <row r="86" spans="1:20" ht="23.1" customHeight="1" x14ac:dyDescent="0.25">
      <c r="A86" s="132">
        <v>114</v>
      </c>
      <c r="B86" s="292" t="e">
        <f>VLOOKUP($T86,УЧАСТНИКИ!$A$1:$K$716,3,FALSE)</f>
        <v>#N/A</v>
      </c>
      <c r="C86" s="305">
        <f t="shared" si="6"/>
        <v>0</v>
      </c>
      <c r="D86" s="135" t="e">
        <f>VLOOKUP($T86,УЧАСТНИКИ!$A$1:$K$716,4,FALSE)</f>
        <v>#N/A</v>
      </c>
      <c r="E86" s="135" t="e">
        <f>VLOOKUP($T86,УЧАСТНИКИ!$A$1:$K$716,8,FALSE)</f>
        <v>#N/A</v>
      </c>
      <c r="F86" s="217" t="e">
        <f>VLOOKUP($T86,УЧАСТНИКИ!$A$1:$K$716,5,FALSE)</f>
        <v>#N/A</v>
      </c>
      <c r="G86" s="135" t="e">
        <f>VLOOKUP($T86,УЧАСТНИКИ!#REF!,7,FALSE)</f>
        <v>#REF!</v>
      </c>
      <c r="H86" s="135" t="e">
        <f>VLOOKUP($T86,УЧАСТНИКИ!$A$1:$K$716,11,FALSE)</f>
        <v>#N/A</v>
      </c>
      <c r="I86" s="264"/>
      <c r="J86" s="264"/>
      <c r="K86" s="264"/>
      <c r="L86" s="264"/>
      <c r="M86" s="264"/>
      <c r="N86" s="264"/>
      <c r="O86" s="265">
        <f t="shared" si="7"/>
        <v>0</v>
      </c>
      <c r="P86" s="266"/>
      <c r="Q86" s="135"/>
      <c r="R86" s="266"/>
      <c r="S86" s="300" t="e">
        <f>VLOOKUP($T86,УЧАСТНИКИ!$A$1:$K$716,10,FALSE)</f>
        <v>#N/A</v>
      </c>
      <c r="T86" s="189"/>
    </row>
    <row r="87" spans="1:20" ht="23.1" customHeight="1" x14ac:dyDescent="0.25">
      <c r="A87" s="132">
        <v>115</v>
      </c>
      <c r="B87" s="292" t="e">
        <f>VLOOKUP($T87,УЧАСТНИКИ!$A$1:$K$716,3,FALSE)</f>
        <v>#N/A</v>
      </c>
      <c r="C87" s="305">
        <f t="shared" si="6"/>
        <v>0</v>
      </c>
      <c r="D87" s="135" t="e">
        <f>VLOOKUP($T87,УЧАСТНИКИ!$A$1:$K$716,4,FALSE)</f>
        <v>#N/A</v>
      </c>
      <c r="E87" s="135" t="e">
        <f>VLOOKUP($T87,УЧАСТНИКИ!$A$1:$K$716,8,FALSE)</f>
        <v>#N/A</v>
      </c>
      <c r="F87" s="217" t="e">
        <f>VLOOKUP($T87,УЧАСТНИКИ!$A$1:$K$716,5,FALSE)</f>
        <v>#N/A</v>
      </c>
      <c r="G87" s="135" t="e">
        <f>VLOOKUP($T87,УЧАСТНИКИ!#REF!,7,FALSE)</f>
        <v>#REF!</v>
      </c>
      <c r="H87" s="135" t="e">
        <f>VLOOKUP($T87,УЧАСТНИКИ!$A$1:$K$716,11,FALSE)</f>
        <v>#N/A</v>
      </c>
      <c r="I87" s="264"/>
      <c r="J87" s="264"/>
      <c r="K87" s="264"/>
      <c r="L87" s="264"/>
      <c r="M87" s="264"/>
      <c r="N87" s="264"/>
      <c r="O87" s="265">
        <f t="shared" si="7"/>
        <v>0</v>
      </c>
      <c r="P87" s="266"/>
      <c r="Q87" s="135"/>
      <c r="R87" s="266"/>
      <c r="S87" s="300" t="e">
        <f>VLOOKUP($T87,УЧАСТНИКИ!$A$1:$K$716,10,FALSE)</f>
        <v>#N/A</v>
      </c>
      <c r="T87" s="189"/>
    </row>
    <row r="88" spans="1:20" ht="23.1" customHeight="1" x14ac:dyDescent="0.25">
      <c r="A88" s="132">
        <v>116</v>
      </c>
      <c r="B88" s="292" t="e">
        <f>VLOOKUP($T88,УЧАСТНИКИ!$A$1:$K$716,3,FALSE)</f>
        <v>#N/A</v>
      </c>
      <c r="C88" s="305">
        <f t="shared" si="6"/>
        <v>0</v>
      </c>
      <c r="D88" s="135" t="e">
        <f>VLOOKUP($T88,УЧАСТНИКИ!$A$1:$K$716,4,FALSE)</f>
        <v>#N/A</v>
      </c>
      <c r="E88" s="135" t="e">
        <f>VLOOKUP($T88,УЧАСТНИКИ!$A$1:$K$716,8,FALSE)</f>
        <v>#N/A</v>
      </c>
      <c r="F88" s="217" t="e">
        <f>VLOOKUP($T88,УЧАСТНИКИ!$A$1:$K$716,5,FALSE)</f>
        <v>#N/A</v>
      </c>
      <c r="G88" s="135" t="e">
        <f>VLOOKUP($T88,УЧАСТНИКИ!#REF!,7,FALSE)</f>
        <v>#REF!</v>
      </c>
      <c r="H88" s="135" t="e">
        <f>VLOOKUP($T88,УЧАСТНИКИ!$A$1:$K$716,11,FALSE)</f>
        <v>#N/A</v>
      </c>
      <c r="I88" s="264"/>
      <c r="J88" s="264"/>
      <c r="K88" s="264"/>
      <c r="L88" s="264"/>
      <c r="M88" s="264"/>
      <c r="N88" s="264"/>
      <c r="O88" s="265">
        <f t="shared" si="7"/>
        <v>0</v>
      </c>
      <c r="P88" s="266"/>
      <c r="Q88" s="135"/>
      <c r="R88" s="266"/>
      <c r="S88" s="300" t="e">
        <f>VLOOKUP($T88,УЧАСТНИКИ!$A$1:$K$716,10,FALSE)</f>
        <v>#N/A</v>
      </c>
      <c r="T88" s="189"/>
    </row>
    <row r="89" spans="1:20" ht="23.1" customHeight="1" x14ac:dyDescent="0.25">
      <c r="A89" s="132">
        <v>117</v>
      </c>
      <c r="B89" s="292" t="e">
        <f>VLOOKUP($T89,УЧАСТНИКИ!$A$1:$K$716,3,FALSE)</f>
        <v>#N/A</v>
      </c>
      <c r="C89" s="305">
        <f t="shared" si="6"/>
        <v>0</v>
      </c>
      <c r="D89" s="135" t="e">
        <f>VLOOKUP($T89,УЧАСТНИКИ!$A$1:$K$716,4,FALSE)</f>
        <v>#N/A</v>
      </c>
      <c r="E89" s="135" t="e">
        <f>VLOOKUP($T89,УЧАСТНИКИ!$A$1:$K$716,8,FALSE)</f>
        <v>#N/A</v>
      </c>
      <c r="F89" s="217" t="e">
        <f>VLOOKUP($T89,УЧАСТНИКИ!$A$1:$K$716,5,FALSE)</f>
        <v>#N/A</v>
      </c>
      <c r="G89" s="135" t="e">
        <f>VLOOKUP($T89,УЧАСТНИКИ!#REF!,7,FALSE)</f>
        <v>#REF!</v>
      </c>
      <c r="H89" s="135" t="e">
        <f>VLOOKUP($T89,УЧАСТНИКИ!$A$1:$K$716,11,FALSE)</f>
        <v>#N/A</v>
      </c>
      <c r="I89" s="264"/>
      <c r="J89" s="264"/>
      <c r="K89" s="264"/>
      <c r="L89" s="264"/>
      <c r="M89" s="264"/>
      <c r="N89" s="264"/>
      <c r="O89" s="265">
        <f t="shared" si="7"/>
        <v>0</v>
      </c>
      <c r="P89" s="266"/>
      <c r="Q89" s="135"/>
      <c r="R89" s="266"/>
      <c r="S89" s="300" t="e">
        <f>VLOOKUP($T89,УЧАСТНИКИ!$A$1:$K$716,10,FALSE)</f>
        <v>#N/A</v>
      </c>
      <c r="T89" s="189"/>
    </row>
    <row r="90" spans="1:20" ht="23.1" customHeight="1" x14ac:dyDescent="0.25">
      <c r="A90" s="132">
        <v>118</v>
      </c>
      <c r="B90" s="292" t="e">
        <f>VLOOKUP($T90,УЧАСТНИКИ!$A$1:$K$716,3,FALSE)</f>
        <v>#N/A</v>
      </c>
      <c r="C90" s="305">
        <f t="shared" si="6"/>
        <v>0</v>
      </c>
      <c r="D90" s="135" t="e">
        <f>VLOOKUP($T90,УЧАСТНИКИ!$A$1:$K$716,4,FALSE)</f>
        <v>#N/A</v>
      </c>
      <c r="E90" s="135" t="e">
        <f>VLOOKUP($T90,УЧАСТНИКИ!$A$1:$K$716,8,FALSE)</f>
        <v>#N/A</v>
      </c>
      <c r="F90" s="217" t="e">
        <f>VLOOKUP($T90,УЧАСТНИКИ!$A$1:$K$716,5,FALSE)</f>
        <v>#N/A</v>
      </c>
      <c r="G90" s="135" t="e">
        <f>VLOOKUP($T90,УЧАСТНИКИ!#REF!,7,FALSE)</f>
        <v>#REF!</v>
      </c>
      <c r="H90" s="135" t="e">
        <f>VLOOKUP($T90,УЧАСТНИКИ!$A$1:$K$716,11,FALSE)</f>
        <v>#N/A</v>
      </c>
      <c r="I90" s="264"/>
      <c r="J90" s="264"/>
      <c r="K90" s="264"/>
      <c r="L90" s="264"/>
      <c r="M90" s="264"/>
      <c r="N90" s="264"/>
      <c r="O90" s="265">
        <f t="shared" si="7"/>
        <v>0</v>
      </c>
      <c r="P90" s="266"/>
      <c r="Q90" s="135"/>
      <c r="R90" s="266"/>
      <c r="S90" s="300" t="e">
        <f>VLOOKUP($T90,УЧАСТНИКИ!$A$1:$K$716,10,FALSE)</f>
        <v>#N/A</v>
      </c>
      <c r="T90" s="189"/>
    </row>
    <row r="91" spans="1:20" ht="23.1" customHeight="1" x14ac:dyDescent="0.25">
      <c r="A91" s="132">
        <v>119</v>
      </c>
      <c r="B91" s="292" t="e">
        <f>VLOOKUP($T91,УЧАСТНИКИ!$A$1:$K$716,3,FALSE)</f>
        <v>#N/A</v>
      </c>
      <c r="C91" s="305">
        <f t="shared" si="6"/>
        <v>0</v>
      </c>
      <c r="D91" s="135" t="e">
        <f>VLOOKUP($T91,УЧАСТНИКИ!$A$1:$K$716,4,FALSE)</f>
        <v>#N/A</v>
      </c>
      <c r="E91" s="135" t="e">
        <f>VLOOKUP($T91,УЧАСТНИКИ!$A$1:$K$716,8,FALSE)</f>
        <v>#N/A</v>
      </c>
      <c r="F91" s="217" t="e">
        <f>VLOOKUP($T91,УЧАСТНИКИ!$A$1:$K$716,5,FALSE)</f>
        <v>#N/A</v>
      </c>
      <c r="G91" s="135" t="e">
        <f>VLOOKUP($T91,УЧАСТНИКИ!#REF!,7,FALSE)</f>
        <v>#REF!</v>
      </c>
      <c r="H91" s="135" t="e">
        <f>VLOOKUP($T91,УЧАСТНИКИ!$A$1:$K$716,11,FALSE)</f>
        <v>#N/A</v>
      </c>
      <c r="I91" s="264"/>
      <c r="J91" s="264"/>
      <c r="K91" s="264"/>
      <c r="L91" s="264"/>
      <c r="M91" s="264"/>
      <c r="N91" s="264"/>
      <c r="O91" s="265">
        <f t="shared" si="7"/>
        <v>0</v>
      </c>
      <c r="P91" s="266"/>
      <c r="Q91" s="135"/>
      <c r="R91" s="266"/>
      <c r="S91" s="300" t="e">
        <f>VLOOKUP($T91,УЧАСТНИКИ!$A$1:$K$716,10,FALSE)</f>
        <v>#N/A</v>
      </c>
      <c r="T91" s="189"/>
    </row>
    <row r="92" spans="1:20" ht="23.1" customHeight="1" x14ac:dyDescent="0.25">
      <c r="A92" s="132">
        <v>120</v>
      </c>
      <c r="B92" s="292" t="e">
        <f>VLOOKUP($T92,УЧАСТНИКИ!$A$1:$K$716,3,FALSE)</f>
        <v>#N/A</v>
      </c>
      <c r="C92" s="305">
        <f t="shared" si="6"/>
        <v>0</v>
      </c>
      <c r="D92" s="135" t="e">
        <f>VLOOKUP($T92,УЧАСТНИКИ!$A$1:$K$716,4,FALSE)</f>
        <v>#N/A</v>
      </c>
      <c r="E92" s="135" t="e">
        <f>VLOOKUP($T92,УЧАСТНИКИ!$A$1:$K$716,8,FALSE)</f>
        <v>#N/A</v>
      </c>
      <c r="F92" s="217" t="e">
        <f>VLOOKUP($T92,УЧАСТНИКИ!$A$1:$K$716,5,FALSE)</f>
        <v>#N/A</v>
      </c>
      <c r="G92" s="135" t="e">
        <f>VLOOKUP($T92,УЧАСТНИКИ!#REF!,7,FALSE)</f>
        <v>#REF!</v>
      </c>
      <c r="H92" s="135" t="e">
        <f>VLOOKUP($T92,УЧАСТНИКИ!$A$1:$K$716,11,FALSE)</f>
        <v>#N/A</v>
      </c>
      <c r="I92" s="264"/>
      <c r="J92" s="264"/>
      <c r="K92" s="264"/>
      <c r="L92" s="264"/>
      <c r="M92" s="264"/>
      <c r="N92" s="264"/>
      <c r="O92" s="265">
        <f t="shared" si="7"/>
        <v>0</v>
      </c>
      <c r="P92" s="266"/>
      <c r="Q92" s="135"/>
      <c r="R92" s="266"/>
      <c r="S92" s="300" t="e">
        <f>VLOOKUP($T92,УЧАСТНИКИ!$A$1:$K$716,10,FALSE)</f>
        <v>#N/A</v>
      </c>
      <c r="T92" s="189"/>
    </row>
    <row r="93" spans="1:20" ht="23.1" customHeight="1" x14ac:dyDescent="0.25">
      <c r="A93" s="132">
        <v>121</v>
      </c>
      <c r="B93" s="292" t="e">
        <f>VLOOKUP($T93,УЧАСТНИКИ!$A$1:$K$716,3,FALSE)</f>
        <v>#N/A</v>
      </c>
      <c r="C93" s="305">
        <f t="shared" si="6"/>
        <v>0</v>
      </c>
      <c r="D93" s="135" t="e">
        <f>VLOOKUP($T93,УЧАСТНИКИ!$A$1:$K$716,4,FALSE)</f>
        <v>#N/A</v>
      </c>
      <c r="E93" s="135" t="e">
        <f>VLOOKUP($T93,УЧАСТНИКИ!$A$1:$K$716,8,FALSE)</f>
        <v>#N/A</v>
      </c>
      <c r="F93" s="217" t="e">
        <f>VLOOKUP($T93,УЧАСТНИКИ!$A$1:$K$716,5,FALSE)</f>
        <v>#N/A</v>
      </c>
      <c r="G93" s="135" t="e">
        <f>VLOOKUP($T93,УЧАСТНИКИ!#REF!,7,FALSE)</f>
        <v>#REF!</v>
      </c>
      <c r="H93" s="135" t="e">
        <f>VLOOKUP($T93,УЧАСТНИКИ!$A$1:$K$716,11,FALSE)</f>
        <v>#N/A</v>
      </c>
      <c r="I93" s="264"/>
      <c r="J93" s="264"/>
      <c r="K93" s="264"/>
      <c r="L93" s="264"/>
      <c r="M93" s="264"/>
      <c r="N93" s="264"/>
      <c r="O93" s="265">
        <f t="shared" si="7"/>
        <v>0</v>
      </c>
      <c r="P93" s="266"/>
      <c r="Q93" s="135"/>
      <c r="R93" s="266"/>
      <c r="S93" s="300" t="e">
        <f>VLOOKUP($T93,УЧАСТНИКИ!$A$1:$K$716,10,FALSE)</f>
        <v>#N/A</v>
      </c>
      <c r="T93" s="189"/>
    </row>
    <row r="94" spans="1:20" ht="23.1" customHeight="1" x14ac:dyDescent="0.25">
      <c r="A94" s="132">
        <v>122</v>
      </c>
      <c r="B94" s="292" t="e">
        <f>VLOOKUP($T94,УЧАСТНИКИ!$A$1:$K$716,3,FALSE)</f>
        <v>#N/A</v>
      </c>
      <c r="C94" s="305">
        <f t="shared" si="6"/>
        <v>0</v>
      </c>
      <c r="D94" s="135" t="e">
        <f>VLOOKUP($T94,УЧАСТНИКИ!$A$1:$K$716,4,FALSE)</f>
        <v>#N/A</v>
      </c>
      <c r="E94" s="135" t="e">
        <f>VLOOKUP($T94,УЧАСТНИКИ!$A$1:$K$716,8,FALSE)</f>
        <v>#N/A</v>
      </c>
      <c r="F94" s="217" t="e">
        <f>VLOOKUP($T94,УЧАСТНИКИ!$A$1:$K$716,5,FALSE)</f>
        <v>#N/A</v>
      </c>
      <c r="G94" s="135" t="e">
        <f>VLOOKUP($T94,УЧАСТНИКИ!#REF!,7,FALSE)</f>
        <v>#REF!</v>
      </c>
      <c r="H94" s="135" t="e">
        <f>VLOOKUP($T94,УЧАСТНИКИ!$A$1:$K$716,11,FALSE)</f>
        <v>#N/A</v>
      </c>
      <c r="I94" s="264"/>
      <c r="J94" s="264"/>
      <c r="K94" s="264"/>
      <c r="L94" s="264"/>
      <c r="M94" s="264"/>
      <c r="N94" s="264"/>
      <c r="O94" s="265">
        <f t="shared" si="7"/>
        <v>0</v>
      </c>
      <c r="P94" s="266"/>
      <c r="Q94" s="135"/>
      <c r="R94" s="266"/>
      <c r="S94" s="300" t="e">
        <f>VLOOKUP($T94,УЧАСТНИКИ!$A$1:$K$716,10,FALSE)</f>
        <v>#N/A</v>
      </c>
      <c r="T94" s="189"/>
    </row>
    <row r="95" spans="1:20" ht="23.1" customHeight="1" x14ac:dyDescent="0.25">
      <c r="A95" s="132">
        <v>123</v>
      </c>
      <c r="B95" s="292" t="e">
        <f>VLOOKUP($T95,УЧАСТНИКИ!$A$1:$K$716,3,FALSE)</f>
        <v>#N/A</v>
      </c>
      <c r="C95" s="305">
        <f t="shared" si="6"/>
        <v>0</v>
      </c>
      <c r="D95" s="135" t="e">
        <f>VLOOKUP($T95,УЧАСТНИКИ!$A$1:$K$716,4,FALSE)</f>
        <v>#N/A</v>
      </c>
      <c r="E95" s="135" t="e">
        <f>VLOOKUP($T95,УЧАСТНИКИ!$A$1:$K$716,8,FALSE)</f>
        <v>#N/A</v>
      </c>
      <c r="F95" s="217" t="e">
        <f>VLOOKUP($T95,УЧАСТНИКИ!$A$1:$K$716,5,FALSE)</f>
        <v>#N/A</v>
      </c>
      <c r="G95" s="135" t="e">
        <f>VLOOKUP($T95,УЧАСТНИКИ!#REF!,7,FALSE)</f>
        <v>#REF!</v>
      </c>
      <c r="H95" s="135" t="e">
        <f>VLOOKUP($T95,УЧАСТНИКИ!$A$1:$K$716,11,FALSE)</f>
        <v>#N/A</v>
      </c>
      <c r="I95" s="264"/>
      <c r="J95" s="264"/>
      <c r="K95" s="264"/>
      <c r="L95" s="264"/>
      <c r="M95" s="264"/>
      <c r="N95" s="264"/>
      <c r="O95" s="265">
        <f t="shared" si="7"/>
        <v>0</v>
      </c>
      <c r="P95" s="266"/>
      <c r="Q95" s="135"/>
      <c r="R95" s="266"/>
      <c r="S95" s="300" t="e">
        <f>VLOOKUP($T95,УЧАСТНИКИ!$A$1:$K$716,10,FALSE)</f>
        <v>#N/A</v>
      </c>
      <c r="T95" s="189"/>
    </row>
    <row r="96" spans="1:20" ht="23.1" customHeight="1" x14ac:dyDescent="0.25">
      <c r="A96" s="132">
        <v>124</v>
      </c>
      <c r="B96" s="292" t="e">
        <f>VLOOKUP($T96,УЧАСТНИКИ!$A$1:$K$716,3,FALSE)</f>
        <v>#N/A</v>
      </c>
      <c r="C96" s="305">
        <f t="shared" si="6"/>
        <v>0</v>
      </c>
      <c r="D96" s="135" t="e">
        <f>VLOOKUP($T96,УЧАСТНИКИ!$A$1:$K$716,4,FALSE)</f>
        <v>#N/A</v>
      </c>
      <c r="E96" s="135" t="e">
        <f>VLOOKUP($T96,УЧАСТНИКИ!$A$1:$K$716,8,FALSE)</f>
        <v>#N/A</v>
      </c>
      <c r="F96" s="217" t="e">
        <f>VLOOKUP($T96,УЧАСТНИКИ!$A$1:$K$716,5,FALSE)</f>
        <v>#N/A</v>
      </c>
      <c r="G96" s="135" t="e">
        <f>VLOOKUP($T96,УЧАСТНИКИ!#REF!,7,FALSE)</f>
        <v>#REF!</v>
      </c>
      <c r="H96" s="135" t="e">
        <f>VLOOKUP($T96,УЧАСТНИКИ!$A$1:$K$716,11,FALSE)</f>
        <v>#N/A</v>
      </c>
      <c r="I96" s="264"/>
      <c r="J96" s="264"/>
      <c r="K96" s="264"/>
      <c r="L96" s="264"/>
      <c r="M96" s="264"/>
      <c r="N96" s="264"/>
      <c r="O96" s="265">
        <f t="shared" si="7"/>
        <v>0</v>
      </c>
      <c r="P96" s="266"/>
      <c r="Q96" s="135"/>
      <c r="R96" s="266"/>
      <c r="S96" s="300" t="e">
        <f>VLOOKUP($T96,УЧАСТНИКИ!$A$1:$K$716,10,FALSE)</f>
        <v>#N/A</v>
      </c>
      <c r="T96" s="189"/>
    </row>
    <row r="97" spans="1:20" ht="23.1" customHeight="1" x14ac:dyDescent="0.25">
      <c r="A97" s="132">
        <v>125</v>
      </c>
      <c r="B97" s="292" t="e">
        <f>VLOOKUP($T97,УЧАСТНИКИ!$A$1:$K$716,3,FALSE)</f>
        <v>#N/A</v>
      </c>
      <c r="C97" s="305">
        <f t="shared" si="6"/>
        <v>0</v>
      </c>
      <c r="D97" s="135" t="e">
        <f>VLOOKUP($T97,УЧАСТНИКИ!$A$1:$K$716,4,FALSE)</f>
        <v>#N/A</v>
      </c>
      <c r="E97" s="135" t="e">
        <f>VLOOKUP($T97,УЧАСТНИКИ!$A$1:$K$716,8,FALSE)</f>
        <v>#N/A</v>
      </c>
      <c r="F97" s="217" t="e">
        <f>VLOOKUP($T97,УЧАСТНИКИ!$A$1:$K$716,5,FALSE)</f>
        <v>#N/A</v>
      </c>
      <c r="G97" s="135" t="e">
        <f>VLOOKUP($T97,УЧАСТНИКИ!#REF!,7,FALSE)</f>
        <v>#REF!</v>
      </c>
      <c r="H97" s="135" t="e">
        <f>VLOOKUP($T97,УЧАСТНИКИ!$A$1:$K$716,11,FALSE)</f>
        <v>#N/A</v>
      </c>
      <c r="I97" s="264"/>
      <c r="J97" s="264"/>
      <c r="K97" s="264"/>
      <c r="L97" s="264"/>
      <c r="M97" s="264"/>
      <c r="N97" s="264"/>
      <c r="O97" s="265">
        <f t="shared" si="7"/>
        <v>0</v>
      </c>
      <c r="P97" s="266"/>
      <c r="Q97" s="135"/>
      <c r="R97" s="266"/>
      <c r="S97" s="300" t="e">
        <f>VLOOKUP($T97,УЧАСТНИКИ!$A$1:$K$716,10,FALSE)</f>
        <v>#N/A</v>
      </c>
      <c r="T97" s="189"/>
    </row>
    <row r="98" spans="1:20" ht="23.1" customHeight="1" x14ac:dyDescent="0.25">
      <c r="A98" s="132">
        <v>126</v>
      </c>
      <c r="B98" s="292" t="e">
        <f>VLOOKUP($T98,УЧАСТНИКИ!$A$1:$K$716,3,FALSE)</f>
        <v>#N/A</v>
      </c>
      <c r="C98" s="305">
        <f t="shared" si="6"/>
        <v>0</v>
      </c>
      <c r="D98" s="135" t="e">
        <f>VLOOKUP($T98,УЧАСТНИКИ!$A$1:$K$716,4,FALSE)</f>
        <v>#N/A</v>
      </c>
      <c r="E98" s="135" t="e">
        <f>VLOOKUP($T98,УЧАСТНИКИ!$A$1:$K$716,8,FALSE)</f>
        <v>#N/A</v>
      </c>
      <c r="F98" s="217" t="e">
        <f>VLOOKUP($T98,УЧАСТНИКИ!$A$1:$K$716,5,FALSE)</f>
        <v>#N/A</v>
      </c>
      <c r="G98" s="135" t="e">
        <f>VLOOKUP($T98,УЧАСТНИКИ!#REF!,7,FALSE)</f>
        <v>#REF!</v>
      </c>
      <c r="H98" s="135" t="e">
        <f>VLOOKUP($T98,УЧАСТНИКИ!$A$1:$K$716,11,FALSE)</f>
        <v>#N/A</v>
      </c>
      <c r="I98" s="264"/>
      <c r="J98" s="264"/>
      <c r="K98" s="264"/>
      <c r="L98" s="264"/>
      <c r="M98" s="264"/>
      <c r="N98" s="264"/>
      <c r="O98" s="265">
        <f t="shared" si="7"/>
        <v>0</v>
      </c>
      <c r="P98" s="266"/>
      <c r="Q98" s="135"/>
      <c r="R98" s="266"/>
      <c r="S98" s="300" t="e">
        <f>VLOOKUP($T98,УЧАСТНИКИ!$A$1:$K$716,10,FALSE)</f>
        <v>#N/A</v>
      </c>
      <c r="T98" s="189"/>
    </row>
    <row r="99" spans="1:20" ht="23.1" customHeight="1" x14ac:dyDescent="0.25">
      <c r="A99" s="132">
        <v>127</v>
      </c>
      <c r="B99" s="292" t="e">
        <f>VLOOKUP($T99,УЧАСТНИКИ!$A$1:$K$716,3,FALSE)</f>
        <v>#N/A</v>
      </c>
      <c r="C99" s="305">
        <f t="shared" si="6"/>
        <v>0</v>
      </c>
      <c r="D99" s="135" t="e">
        <f>VLOOKUP($T99,УЧАСТНИКИ!$A$1:$K$716,4,FALSE)</f>
        <v>#N/A</v>
      </c>
      <c r="E99" s="135" t="e">
        <f>VLOOKUP($T99,УЧАСТНИКИ!$A$1:$K$716,8,FALSE)</f>
        <v>#N/A</v>
      </c>
      <c r="F99" s="217" t="e">
        <f>VLOOKUP($T99,УЧАСТНИКИ!$A$1:$K$716,5,FALSE)</f>
        <v>#N/A</v>
      </c>
      <c r="G99" s="135" t="e">
        <f>VLOOKUP($T99,УЧАСТНИКИ!#REF!,7,FALSE)</f>
        <v>#REF!</v>
      </c>
      <c r="H99" s="135" t="e">
        <f>VLOOKUP($T99,УЧАСТНИКИ!$A$1:$K$716,11,FALSE)</f>
        <v>#N/A</v>
      </c>
      <c r="I99" s="264"/>
      <c r="J99" s="264"/>
      <c r="K99" s="264"/>
      <c r="L99" s="264"/>
      <c r="M99" s="264"/>
      <c r="N99" s="264"/>
      <c r="O99" s="265">
        <f t="shared" si="7"/>
        <v>0</v>
      </c>
      <c r="P99" s="266"/>
      <c r="Q99" s="135"/>
      <c r="R99" s="266"/>
      <c r="S99" s="300" t="e">
        <f>VLOOKUP($T99,УЧАСТНИКИ!$A$1:$K$716,10,FALSE)</f>
        <v>#N/A</v>
      </c>
      <c r="T99" s="189"/>
    </row>
    <row r="100" spans="1:20" ht="23.1" customHeight="1" x14ac:dyDescent="0.25">
      <c r="A100" s="132">
        <v>128</v>
      </c>
      <c r="B100" s="292" t="e">
        <f>VLOOKUP($T100,УЧАСТНИКИ!$A$1:$K$716,3,FALSE)</f>
        <v>#N/A</v>
      </c>
      <c r="C100" s="305">
        <f t="shared" si="6"/>
        <v>0</v>
      </c>
      <c r="D100" s="135" t="e">
        <f>VLOOKUP($T100,УЧАСТНИКИ!$A$1:$K$716,4,FALSE)</f>
        <v>#N/A</v>
      </c>
      <c r="E100" s="135" t="e">
        <f>VLOOKUP($T100,УЧАСТНИКИ!$A$1:$K$716,8,FALSE)</f>
        <v>#N/A</v>
      </c>
      <c r="F100" s="217" t="e">
        <f>VLOOKUP($T100,УЧАСТНИКИ!$A$1:$K$716,5,FALSE)</f>
        <v>#N/A</v>
      </c>
      <c r="G100" s="135" t="e">
        <f>VLOOKUP($T100,УЧАСТНИКИ!#REF!,7,FALSE)</f>
        <v>#REF!</v>
      </c>
      <c r="H100" s="135" t="e">
        <f>VLOOKUP($T100,УЧАСТНИКИ!$A$1:$K$716,11,FALSE)</f>
        <v>#N/A</v>
      </c>
      <c r="I100" s="264"/>
      <c r="J100" s="264"/>
      <c r="K100" s="264"/>
      <c r="L100" s="264"/>
      <c r="M100" s="264"/>
      <c r="N100" s="264"/>
      <c r="O100" s="265">
        <f t="shared" si="7"/>
        <v>0</v>
      </c>
      <c r="P100" s="266"/>
      <c r="Q100" s="135"/>
      <c r="R100" s="266"/>
      <c r="S100" s="300" t="e">
        <f>VLOOKUP($T100,УЧАСТНИКИ!$A$1:$K$716,10,FALSE)</f>
        <v>#N/A</v>
      </c>
      <c r="T100" s="189"/>
    </row>
    <row r="101" spans="1:20" ht="23.1" customHeight="1" x14ac:dyDescent="0.25">
      <c r="A101" s="132">
        <v>129</v>
      </c>
      <c r="B101" s="292" t="e">
        <f>VLOOKUP($T101,УЧАСТНИКИ!$A$1:$K$716,3,FALSE)</f>
        <v>#N/A</v>
      </c>
      <c r="C101" s="305">
        <f t="shared" si="6"/>
        <v>0</v>
      </c>
      <c r="D101" s="135" t="e">
        <f>VLOOKUP($T101,УЧАСТНИКИ!$A$1:$K$716,4,FALSE)</f>
        <v>#N/A</v>
      </c>
      <c r="E101" s="135" t="e">
        <f>VLOOKUP($T101,УЧАСТНИКИ!$A$1:$K$716,8,FALSE)</f>
        <v>#N/A</v>
      </c>
      <c r="F101" s="217" t="e">
        <f>VLOOKUP($T101,УЧАСТНИКИ!$A$1:$K$716,5,FALSE)</f>
        <v>#N/A</v>
      </c>
      <c r="G101" s="135" t="e">
        <f>VLOOKUP($T101,УЧАСТНИКИ!#REF!,7,FALSE)</f>
        <v>#REF!</v>
      </c>
      <c r="H101" s="135" t="e">
        <f>VLOOKUP($T101,УЧАСТНИКИ!$A$1:$K$716,11,FALSE)</f>
        <v>#N/A</v>
      </c>
      <c r="I101" s="264"/>
      <c r="J101" s="264"/>
      <c r="K101" s="264"/>
      <c r="L101" s="264"/>
      <c r="M101" s="264"/>
      <c r="N101" s="264"/>
      <c r="O101" s="265">
        <f t="shared" si="7"/>
        <v>0</v>
      </c>
      <c r="P101" s="266"/>
      <c r="Q101" s="135"/>
      <c r="R101" s="266"/>
      <c r="S101" s="300" t="e">
        <f>VLOOKUP($T101,УЧАСТНИКИ!$A$1:$K$716,10,FALSE)</f>
        <v>#N/A</v>
      </c>
      <c r="T101" s="189"/>
    </row>
    <row r="102" spans="1:20" ht="23.1" customHeight="1" x14ac:dyDescent="0.25">
      <c r="A102" s="132">
        <v>130</v>
      </c>
      <c r="B102" s="292" t="e">
        <f>VLOOKUP($T102,УЧАСТНИКИ!$A$1:$K$716,3,FALSE)</f>
        <v>#N/A</v>
      </c>
      <c r="C102" s="305">
        <f t="shared" si="6"/>
        <v>0</v>
      </c>
      <c r="D102" s="135" t="e">
        <f>VLOOKUP($T102,УЧАСТНИКИ!$A$1:$K$716,4,FALSE)</f>
        <v>#N/A</v>
      </c>
      <c r="E102" s="135" t="e">
        <f>VLOOKUP($T102,УЧАСТНИКИ!$A$1:$K$716,8,FALSE)</f>
        <v>#N/A</v>
      </c>
      <c r="F102" s="217" t="e">
        <f>VLOOKUP($T102,УЧАСТНИКИ!$A$1:$K$716,5,FALSE)</f>
        <v>#N/A</v>
      </c>
      <c r="G102" s="135" t="e">
        <f>VLOOKUP($T102,УЧАСТНИКИ!#REF!,7,FALSE)</f>
        <v>#REF!</v>
      </c>
      <c r="H102" s="135" t="e">
        <f>VLOOKUP($T102,УЧАСТНИКИ!$A$1:$K$716,11,FALSE)</f>
        <v>#N/A</v>
      </c>
      <c r="I102" s="264"/>
      <c r="J102" s="264"/>
      <c r="K102" s="264"/>
      <c r="L102" s="264"/>
      <c r="M102" s="264"/>
      <c r="N102" s="264"/>
      <c r="O102" s="265">
        <f t="shared" si="7"/>
        <v>0</v>
      </c>
      <c r="P102" s="266"/>
      <c r="Q102" s="135"/>
      <c r="R102" s="266"/>
      <c r="S102" s="300" t="e">
        <f>VLOOKUP($T102,УЧАСТНИКИ!$A$1:$K$716,10,FALSE)</f>
        <v>#N/A</v>
      </c>
      <c r="T102" s="189"/>
    </row>
    <row r="103" spans="1:20" ht="23.1" customHeight="1" x14ac:dyDescent="0.25">
      <c r="A103" s="132">
        <v>131</v>
      </c>
      <c r="B103" s="292" t="e">
        <f>VLOOKUP($T103,УЧАСТНИКИ!$A$1:$K$716,3,FALSE)</f>
        <v>#N/A</v>
      </c>
      <c r="C103" s="305">
        <f t="shared" si="6"/>
        <v>0</v>
      </c>
      <c r="D103" s="135" t="e">
        <f>VLOOKUP($T103,УЧАСТНИКИ!$A$1:$K$716,4,FALSE)</f>
        <v>#N/A</v>
      </c>
      <c r="E103" s="135" t="e">
        <f>VLOOKUP($T103,УЧАСТНИКИ!$A$1:$K$716,8,FALSE)</f>
        <v>#N/A</v>
      </c>
      <c r="F103" s="217" t="e">
        <f>VLOOKUP($T103,УЧАСТНИКИ!$A$1:$K$716,5,FALSE)</f>
        <v>#N/A</v>
      </c>
      <c r="G103" s="135" t="e">
        <f>VLOOKUP($T103,УЧАСТНИКИ!#REF!,7,FALSE)</f>
        <v>#REF!</v>
      </c>
      <c r="H103" s="135" t="e">
        <f>VLOOKUP($T103,УЧАСТНИКИ!$A$1:$K$716,11,FALSE)</f>
        <v>#N/A</v>
      </c>
      <c r="I103" s="264"/>
      <c r="J103" s="264"/>
      <c r="K103" s="264"/>
      <c r="L103" s="264"/>
      <c r="M103" s="264"/>
      <c r="N103" s="264"/>
      <c r="O103" s="265">
        <f t="shared" si="7"/>
        <v>0</v>
      </c>
      <c r="P103" s="266"/>
      <c r="Q103" s="135"/>
      <c r="R103" s="266"/>
      <c r="S103" s="300" t="e">
        <f>VLOOKUP($T103,УЧАСТНИКИ!$A$1:$K$716,10,FALSE)</f>
        <v>#N/A</v>
      </c>
      <c r="T103" s="189"/>
    </row>
    <row r="104" spans="1:20" ht="23.1" customHeight="1" x14ac:dyDescent="0.25">
      <c r="A104" s="132">
        <v>132</v>
      </c>
      <c r="B104" s="292" t="e">
        <f>VLOOKUP($T104,УЧАСТНИКИ!$A$1:$K$716,3,FALSE)</f>
        <v>#N/A</v>
      </c>
      <c r="C104" s="305">
        <f t="shared" si="6"/>
        <v>0</v>
      </c>
      <c r="D104" s="135" t="e">
        <f>VLOOKUP($T104,УЧАСТНИКИ!$A$1:$K$716,4,FALSE)</f>
        <v>#N/A</v>
      </c>
      <c r="E104" s="135" t="e">
        <f>VLOOKUP($T104,УЧАСТНИКИ!$A$1:$K$716,8,FALSE)</f>
        <v>#N/A</v>
      </c>
      <c r="F104" s="217" t="e">
        <f>VLOOKUP($T104,УЧАСТНИКИ!$A$1:$K$716,5,FALSE)</f>
        <v>#N/A</v>
      </c>
      <c r="G104" s="135" t="e">
        <f>VLOOKUP($T104,УЧАСТНИКИ!#REF!,7,FALSE)</f>
        <v>#REF!</v>
      </c>
      <c r="H104" s="135" t="e">
        <f>VLOOKUP($T104,УЧАСТНИКИ!$A$1:$K$716,11,FALSE)</f>
        <v>#N/A</v>
      </c>
      <c r="I104" s="264"/>
      <c r="J104" s="264"/>
      <c r="K104" s="264"/>
      <c r="L104" s="264"/>
      <c r="M104" s="264"/>
      <c r="N104" s="264"/>
      <c r="O104" s="265">
        <f t="shared" si="7"/>
        <v>0</v>
      </c>
      <c r="P104" s="266"/>
      <c r="Q104" s="135"/>
      <c r="R104" s="266"/>
      <c r="S104" s="300" t="e">
        <f>VLOOKUP($T104,УЧАСТНИКИ!$A$1:$K$716,10,FALSE)</f>
        <v>#N/A</v>
      </c>
      <c r="T104" s="189"/>
    </row>
    <row r="105" spans="1:20" ht="23.1" customHeight="1" x14ac:dyDescent="0.25">
      <c r="A105" s="132">
        <v>133</v>
      </c>
      <c r="B105" s="292" t="e">
        <f>VLOOKUP($T105,УЧАСТНИКИ!$A$1:$K$716,3,FALSE)</f>
        <v>#N/A</v>
      </c>
      <c r="C105" s="305">
        <f t="shared" si="6"/>
        <v>0</v>
      </c>
      <c r="D105" s="135" t="e">
        <f>VLOOKUP($T105,УЧАСТНИКИ!$A$1:$K$716,4,FALSE)</f>
        <v>#N/A</v>
      </c>
      <c r="E105" s="135" t="e">
        <f>VLOOKUP($T105,УЧАСТНИКИ!$A$1:$K$716,8,FALSE)</f>
        <v>#N/A</v>
      </c>
      <c r="F105" s="217" t="e">
        <f>VLOOKUP($T105,УЧАСТНИКИ!$A$1:$K$716,5,FALSE)</f>
        <v>#N/A</v>
      </c>
      <c r="G105" s="135" t="e">
        <f>VLOOKUP($T105,УЧАСТНИКИ!#REF!,7,FALSE)</f>
        <v>#REF!</v>
      </c>
      <c r="H105" s="135" t="e">
        <f>VLOOKUP($T105,УЧАСТНИКИ!$A$1:$K$716,11,FALSE)</f>
        <v>#N/A</v>
      </c>
      <c r="I105" s="264"/>
      <c r="J105" s="264"/>
      <c r="K105" s="264"/>
      <c r="L105" s="264"/>
      <c r="M105" s="264"/>
      <c r="N105" s="264"/>
      <c r="O105" s="265">
        <f t="shared" si="7"/>
        <v>0</v>
      </c>
      <c r="P105" s="266"/>
      <c r="Q105" s="135"/>
      <c r="R105" s="266"/>
      <c r="S105" s="300" t="e">
        <f>VLOOKUP($T105,УЧАСТНИКИ!$A$1:$K$716,10,FALSE)</f>
        <v>#N/A</v>
      </c>
      <c r="T105" s="189"/>
    </row>
    <row r="106" spans="1:20" ht="23.1" customHeight="1" x14ac:dyDescent="0.25">
      <c r="A106" s="132">
        <v>134</v>
      </c>
      <c r="B106" s="292" t="e">
        <f>VLOOKUP($T106,УЧАСТНИКИ!$A$1:$K$716,3,FALSE)</f>
        <v>#N/A</v>
      </c>
      <c r="C106" s="305">
        <f t="shared" si="6"/>
        <v>0</v>
      </c>
      <c r="D106" s="135" t="e">
        <f>VLOOKUP($T106,УЧАСТНИКИ!$A$1:$K$716,4,FALSE)</f>
        <v>#N/A</v>
      </c>
      <c r="E106" s="135" t="e">
        <f>VLOOKUP($T106,УЧАСТНИКИ!$A$1:$K$716,8,FALSE)</f>
        <v>#N/A</v>
      </c>
      <c r="F106" s="217" t="e">
        <f>VLOOKUP($T106,УЧАСТНИКИ!$A$1:$K$716,5,FALSE)</f>
        <v>#N/A</v>
      </c>
      <c r="G106" s="135" t="e">
        <f>VLOOKUP($T106,УЧАСТНИКИ!#REF!,7,FALSE)</f>
        <v>#REF!</v>
      </c>
      <c r="H106" s="135" t="e">
        <f>VLOOKUP($T106,УЧАСТНИКИ!$A$1:$K$716,11,FALSE)</f>
        <v>#N/A</v>
      </c>
      <c r="I106" s="264"/>
      <c r="J106" s="264"/>
      <c r="K106" s="264"/>
      <c r="L106" s="264"/>
      <c r="M106" s="264"/>
      <c r="N106" s="264"/>
      <c r="O106" s="265">
        <f t="shared" si="7"/>
        <v>0</v>
      </c>
      <c r="P106" s="266"/>
      <c r="Q106" s="135"/>
      <c r="R106" s="266"/>
      <c r="S106" s="300" t="e">
        <f>VLOOKUP($T106,УЧАСТНИКИ!$A$1:$K$716,10,FALSE)</f>
        <v>#N/A</v>
      </c>
      <c r="T106" s="189"/>
    </row>
    <row r="107" spans="1:20" ht="23.1" customHeight="1" x14ac:dyDescent="0.25">
      <c r="A107" s="132">
        <v>135</v>
      </c>
      <c r="B107" s="292" t="e">
        <f>VLOOKUP($T107,УЧАСТНИКИ!$A$1:$K$716,3,FALSE)</f>
        <v>#N/A</v>
      </c>
      <c r="C107" s="305">
        <f t="shared" si="6"/>
        <v>0</v>
      </c>
      <c r="D107" s="135" t="e">
        <f>VLOOKUP($T107,УЧАСТНИКИ!$A$1:$K$716,4,FALSE)</f>
        <v>#N/A</v>
      </c>
      <c r="E107" s="135" t="e">
        <f>VLOOKUP($T107,УЧАСТНИКИ!$A$1:$K$716,8,FALSE)</f>
        <v>#N/A</v>
      </c>
      <c r="F107" s="217" t="e">
        <f>VLOOKUP($T107,УЧАСТНИКИ!$A$1:$K$716,5,FALSE)</f>
        <v>#N/A</v>
      </c>
      <c r="G107" s="135" t="e">
        <f>VLOOKUP($T107,УЧАСТНИКИ!#REF!,7,FALSE)</f>
        <v>#REF!</v>
      </c>
      <c r="H107" s="135" t="e">
        <f>VLOOKUP($T107,УЧАСТНИКИ!$A$1:$K$716,11,FALSE)</f>
        <v>#N/A</v>
      </c>
      <c r="I107" s="264"/>
      <c r="J107" s="264"/>
      <c r="K107" s="264"/>
      <c r="L107" s="264"/>
      <c r="M107" s="264"/>
      <c r="N107" s="264"/>
      <c r="O107" s="265">
        <f t="shared" si="7"/>
        <v>0</v>
      </c>
      <c r="P107" s="266"/>
      <c r="Q107" s="135"/>
      <c r="R107" s="266"/>
      <c r="S107" s="300" t="e">
        <f>VLOOKUP($T107,УЧАСТНИКИ!$A$1:$K$716,10,FALSE)</f>
        <v>#N/A</v>
      </c>
      <c r="T107" s="189"/>
    </row>
    <row r="108" spans="1:20" ht="23.1" customHeight="1" x14ac:dyDescent="0.25">
      <c r="A108" s="132">
        <v>136</v>
      </c>
      <c r="B108" s="292" t="e">
        <f>VLOOKUP($T108,УЧАСТНИКИ!$A$1:$K$716,3,FALSE)</f>
        <v>#N/A</v>
      </c>
      <c r="C108" s="305">
        <f t="shared" si="6"/>
        <v>0</v>
      </c>
      <c r="D108" s="135" t="e">
        <f>VLOOKUP($T108,УЧАСТНИКИ!$A$1:$K$716,4,FALSE)</f>
        <v>#N/A</v>
      </c>
      <c r="E108" s="135" t="e">
        <f>VLOOKUP($T108,УЧАСТНИКИ!$A$1:$K$716,8,FALSE)</f>
        <v>#N/A</v>
      </c>
      <c r="F108" s="217" t="e">
        <f>VLOOKUP($T108,УЧАСТНИКИ!$A$1:$K$716,5,FALSE)</f>
        <v>#N/A</v>
      </c>
      <c r="G108" s="135" t="e">
        <f>VLOOKUP($T108,УЧАСТНИКИ!#REF!,7,FALSE)</f>
        <v>#REF!</v>
      </c>
      <c r="H108" s="135" t="e">
        <f>VLOOKUP($T108,УЧАСТНИКИ!$A$1:$K$716,11,FALSE)</f>
        <v>#N/A</v>
      </c>
      <c r="I108" s="264"/>
      <c r="J108" s="264"/>
      <c r="K108" s="264"/>
      <c r="L108" s="264"/>
      <c r="M108" s="264"/>
      <c r="N108" s="264"/>
      <c r="O108" s="265">
        <f t="shared" si="7"/>
        <v>0</v>
      </c>
      <c r="P108" s="266"/>
      <c r="Q108" s="135"/>
      <c r="R108" s="266"/>
      <c r="S108" s="300" t="e">
        <f>VLOOKUP($T108,УЧАСТНИКИ!$A$1:$K$716,10,FALSE)</f>
        <v>#N/A</v>
      </c>
      <c r="T108" s="189"/>
    </row>
    <row r="109" spans="1:20" ht="23.1" customHeight="1" x14ac:dyDescent="0.25">
      <c r="A109" s="132">
        <v>137</v>
      </c>
      <c r="B109" s="292" t="e">
        <f>VLOOKUP($T109,УЧАСТНИКИ!$A$1:$K$716,3,FALSE)</f>
        <v>#N/A</v>
      </c>
      <c r="C109" s="305">
        <f t="shared" si="6"/>
        <v>0</v>
      </c>
      <c r="D109" s="135" t="e">
        <f>VLOOKUP($T109,УЧАСТНИКИ!$A$1:$K$716,4,FALSE)</f>
        <v>#N/A</v>
      </c>
      <c r="E109" s="135" t="e">
        <f>VLOOKUP($T109,УЧАСТНИКИ!$A$1:$K$716,8,FALSE)</f>
        <v>#N/A</v>
      </c>
      <c r="F109" s="217" t="e">
        <f>VLOOKUP($T109,УЧАСТНИКИ!$A$1:$K$716,5,FALSE)</f>
        <v>#N/A</v>
      </c>
      <c r="G109" s="135" t="e">
        <f>VLOOKUP($T109,УЧАСТНИКИ!#REF!,7,FALSE)</f>
        <v>#REF!</v>
      </c>
      <c r="H109" s="135" t="e">
        <f>VLOOKUP($T109,УЧАСТНИКИ!$A$1:$K$716,11,FALSE)</f>
        <v>#N/A</v>
      </c>
      <c r="I109" s="264"/>
      <c r="J109" s="264"/>
      <c r="K109" s="264"/>
      <c r="L109" s="264"/>
      <c r="M109" s="264"/>
      <c r="N109" s="264"/>
      <c r="O109" s="265">
        <f t="shared" si="7"/>
        <v>0</v>
      </c>
      <c r="P109" s="266"/>
      <c r="Q109" s="135"/>
      <c r="R109" s="266"/>
      <c r="S109" s="300" t="e">
        <f>VLOOKUP($T109,УЧАСТНИКИ!$A$1:$K$716,10,FALSE)</f>
        <v>#N/A</v>
      </c>
      <c r="T109" s="189"/>
    </row>
    <row r="110" spans="1:20" ht="23.1" customHeight="1" x14ac:dyDescent="0.25">
      <c r="A110" s="132">
        <v>138</v>
      </c>
      <c r="B110" s="292" t="e">
        <f>VLOOKUP($T110,УЧАСТНИКИ!$A$1:$K$716,3,FALSE)</f>
        <v>#N/A</v>
      </c>
      <c r="C110" s="305">
        <f t="shared" si="6"/>
        <v>0</v>
      </c>
      <c r="D110" s="135" t="e">
        <f>VLOOKUP($T110,УЧАСТНИКИ!$A$1:$K$716,4,FALSE)</f>
        <v>#N/A</v>
      </c>
      <c r="E110" s="135" t="e">
        <f>VLOOKUP($T110,УЧАСТНИКИ!$A$1:$K$716,8,FALSE)</f>
        <v>#N/A</v>
      </c>
      <c r="F110" s="217" t="e">
        <f>VLOOKUP($T110,УЧАСТНИКИ!$A$1:$K$716,5,FALSE)</f>
        <v>#N/A</v>
      </c>
      <c r="G110" s="135" t="e">
        <f>VLOOKUP($T110,УЧАСТНИКИ!#REF!,7,FALSE)</f>
        <v>#REF!</v>
      </c>
      <c r="H110" s="135" t="e">
        <f>VLOOKUP($T110,УЧАСТНИКИ!$A$1:$K$716,11,FALSE)</f>
        <v>#N/A</v>
      </c>
      <c r="I110" s="264"/>
      <c r="J110" s="264"/>
      <c r="K110" s="264"/>
      <c r="L110" s="264"/>
      <c r="M110" s="264"/>
      <c r="N110" s="264"/>
      <c r="O110" s="265">
        <f t="shared" si="7"/>
        <v>0</v>
      </c>
      <c r="P110" s="266"/>
      <c r="Q110" s="135"/>
      <c r="R110" s="266"/>
      <c r="S110" s="300" t="e">
        <f>VLOOKUP($T110,УЧАСТНИКИ!$A$1:$K$716,10,FALSE)</f>
        <v>#N/A</v>
      </c>
      <c r="T110" s="189"/>
    </row>
    <row r="111" spans="1:20" ht="23.1" customHeight="1" x14ac:dyDescent="0.25">
      <c r="A111" s="132">
        <v>139</v>
      </c>
      <c r="B111" s="292" t="e">
        <f>VLOOKUP($T111,УЧАСТНИКИ!$A$1:$K$716,3,FALSE)</f>
        <v>#N/A</v>
      </c>
      <c r="C111" s="305">
        <f t="shared" si="6"/>
        <v>0</v>
      </c>
      <c r="D111" s="135" t="e">
        <f>VLOOKUP($T111,УЧАСТНИКИ!$A$1:$K$716,4,FALSE)</f>
        <v>#N/A</v>
      </c>
      <c r="E111" s="135" t="e">
        <f>VLOOKUP($T111,УЧАСТНИКИ!$A$1:$K$716,8,FALSE)</f>
        <v>#N/A</v>
      </c>
      <c r="F111" s="217" t="e">
        <f>VLOOKUP($T111,УЧАСТНИКИ!$A$1:$K$716,5,FALSE)</f>
        <v>#N/A</v>
      </c>
      <c r="G111" s="135" t="e">
        <f>VLOOKUP($T111,УЧАСТНИКИ!#REF!,7,FALSE)</f>
        <v>#REF!</v>
      </c>
      <c r="H111" s="135" t="e">
        <f>VLOOKUP($T111,УЧАСТНИКИ!$A$1:$K$716,11,FALSE)</f>
        <v>#N/A</v>
      </c>
      <c r="I111" s="264"/>
      <c r="J111" s="264"/>
      <c r="K111" s="264"/>
      <c r="L111" s="264"/>
      <c r="M111" s="264"/>
      <c r="N111" s="264"/>
      <c r="O111" s="265">
        <f t="shared" si="7"/>
        <v>0</v>
      </c>
      <c r="P111" s="266"/>
      <c r="Q111" s="135"/>
      <c r="R111" s="266"/>
      <c r="S111" s="300" t="e">
        <f>VLOOKUP($T111,УЧАСТНИКИ!$A$1:$K$716,10,FALSE)</f>
        <v>#N/A</v>
      </c>
      <c r="T111" s="189"/>
    </row>
    <row r="112" spans="1:20" ht="23.1" customHeight="1" x14ac:dyDescent="0.25">
      <c r="A112" s="132">
        <v>140</v>
      </c>
      <c r="B112" s="292" t="e">
        <f>VLOOKUP($T112,УЧАСТНИКИ!$A$1:$K$716,3,FALSE)</f>
        <v>#N/A</v>
      </c>
      <c r="C112" s="305">
        <f t="shared" si="6"/>
        <v>0</v>
      </c>
      <c r="D112" s="135" t="e">
        <f>VLOOKUP($T112,УЧАСТНИКИ!$A$1:$K$716,4,FALSE)</f>
        <v>#N/A</v>
      </c>
      <c r="E112" s="135" t="e">
        <f>VLOOKUP($T112,УЧАСТНИКИ!$A$1:$K$716,8,FALSE)</f>
        <v>#N/A</v>
      </c>
      <c r="F112" s="217" t="e">
        <f>VLOOKUP($T112,УЧАСТНИКИ!$A$1:$K$716,5,FALSE)</f>
        <v>#N/A</v>
      </c>
      <c r="G112" s="135" t="e">
        <f>VLOOKUP($T112,УЧАСТНИКИ!#REF!,7,FALSE)</f>
        <v>#REF!</v>
      </c>
      <c r="H112" s="135" t="e">
        <f>VLOOKUP($T112,УЧАСТНИКИ!$A$1:$K$716,11,FALSE)</f>
        <v>#N/A</v>
      </c>
      <c r="I112" s="264"/>
      <c r="J112" s="264"/>
      <c r="K112" s="264"/>
      <c r="L112" s="264"/>
      <c r="M112" s="264"/>
      <c r="N112" s="264"/>
      <c r="O112" s="265">
        <f t="shared" si="7"/>
        <v>0</v>
      </c>
      <c r="P112" s="266"/>
      <c r="Q112" s="135"/>
      <c r="R112" s="266"/>
      <c r="S112" s="300" t="e">
        <f>VLOOKUP($T112,УЧАСТНИКИ!$A$1:$K$716,10,FALSE)</f>
        <v>#N/A</v>
      </c>
      <c r="T112" s="189"/>
    </row>
    <row r="113" spans="1:20" ht="23.1" customHeight="1" x14ac:dyDescent="0.25">
      <c r="A113" s="132">
        <v>141</v>
      </c>
      <c r="B113" s="292" t="e">
        <f>VLOOKUP($T113,УЧАСТНИКИ!$A$1:$K$716,3,FALSE)</f>
        <v>#N/A</v>
      </c>
      <c r="C113" s="305">
        <f t="shared" si="6"/>
        <v>0</v>
      </c>
      <c r="D113" s="135" t="e">
        <f>VLOOKUP($T113,УЧАСТНИКИ!$A$1:$K$716,4,FALSE)</f>
        <v>#N/A</v>
      </c>
      <c r="E113" s="135" t="e">
        <f>VLOOKUP($T113,УЧАСТНИКИ!$A$1:$K$716,8,FALSE)</f>
        <v>#N/A</v>
      </c>
      <c r="F113" s="217" t="e">
        <f>VLOOKUP($T113,УЧАСТНИКИ!$A$1:$K$716,5,FALSE)</f>
        <v>#N/A</v>
      </c>
      <c r="G113" s="135" t="e">
        <f>VLOOKUP($T113,УЧАСТНИКИ!#REF!,7,FALSE)</f>
        <v>#REF!</v>
      </c>
      <c r="H113" s="135" t="e">
        <f>VLOOKUP($T113,УЧАСТНИКИ!$A$1:$K$716,11,FALSE)</f>
        <v>#N/A</v>
      </c>
      <c r="I113" s="264"/>
      <c r="J113" s="264"/>
      <c r="K113" s="264"/>
      <c r="L113" s="264"/>
      <c r="M113" s="264"/>
      <c r="N113" s="264"/>
      <c r="O113" s="265">
        <f t="shared" si="7"/>
        <v>0</v>
      </c>
      <c r="P113" s="266"/>
      <c r="Q113" s="135"/>
      <c r="R113" s="266"/>
      <c r="S113" s="300" t="e">
        <f>VLOOKUP($T113,УЧАСТНИКИ!$A$1:$K$716,10,FALSE)</f>
        <v>#N/A</v>
      </c>
      <c r="T113" s="189"/>
    </row>
    <row r="114" spans="1:20" ht="23.1" customHeight="1" x14ac:dyDescent="0.25">
      <c r="A114" s="132">
        <v>142</v>
      </c>
      <c r="B114" s="292" t="e">
        <f>VLOOKUP($T114,УЧАСТНИКИ!$A$1:$K$716,3,FALSE)</f>
        <v>#N/A</v>
      </c>
      <c r="C114" s="305">
        <f t="shared" si="6"/>
        <v>0</v>
      </c>
      <c r="D114" s="135" t="e">
        <f>VLOOKUP($T114,УЧАСТНИКИ!$A$1:$K$716,4,FALSE)</f>
        <v>#N/A</v>
      </c>
      <c r="E114" s="135" t="e">
        <f>VLOOKUP($T114,УЧАСТНИКИ!$A$1:$K$716,8,FALSE)</f>
        <v>#N/A</v>
      </c>
      <c r="F114" s="217" t="e">
        <f>VLOOKUP($T114,УЧАСТНИКИ!$A$1:$K$716,5,FALSE)</f>
        <v>#N/A</v>
      </c>
      <c r="G114" s="135" t="e">
        <f>VLOOKUP($T114,УЧАСТНИКИ!#REF!,7,FALSE)</f>
        <v>#REF!</v>
      </c>
      <c r="H114" s="135" t="e">
        <f>VLOOKUP($T114,УЧАСТНИКИ!$A$1:$K$716,11,FALSE)</f>
        <v>#N/A</v>
      </c>
      <c r="I114" s="264"/>
      <c r="J114" s="264"/>
      <c r="K114" s="264"/>
      <c r="L114" s="264"/>
      <c r="M114" s="264"/>
      <c r="N114" s="264"/>
      <c r="O114" s="265">
        <f t="shared" si="7"/>
        <v>0</v>
      </c>
      <c r="P114" s="266"/>
      <c r="Q114" s="135"/>
      <c r="R114" s="266"/>
      <c r="S114" s="300" t="e">
        <f>VLOOKUP($T114,УЧАСТНИКИ!$A$1:$K$716,10,FALSE)</f>
        <v>#N/A</v>
      </c>
      <c r="T114" s="189"/>
    </row>
    <row r="115" spans="1:20" ht="23.1" customHeight="1" x14ac:dyDescent="0.25">
      <c r="A115" s="132">
        <v>143</v>
      </c>
      <c r="B115" s="292" t="e">
        <f>VLOOKUP($T115,УЧАСТНИКИ!$A$1:$K$716,3,FALSE)</f>
        <v>#N/A</v>
      </c>
      <c r="C115" s="305">
        <f t="shared" si="6"/>
        <v>0</v>
      </c>
      <c r="D115" s="135" t="e">
        <f>VLOOKUP($T115,УЧАСТНИКИ!$A$1:$K$716,4,FALSE)</f>
        <v>#N/A</v>
      </c>
      <c r="E115" s="135" t="e">
        <f>VLOOKUP($T115,УЧАСТНИКИ!$A$1:$K$716,8,FALSE)</f>
        <v>#N/A</v>
      </c>
      <c r="F115" s="217" t="e">
        <f>VLOOKUP($T115,УЧАСТНИКИ!$A$1:$K$716,5,FALSE)</f>
        <v>#N/A</v>
      </c>
      <c r="G115" s="135" t="e">
        <f>VLOOKUP($T115,УЧАСТНИКИ!#REF!,7,FALSE)</f>
        <v>#REF!</v>
      </c>
      <c r="H115" s="135" t="e">
        <f>VLOOKUP($T115,УЧАСТНИКИ!$A$1:$K$716,11,FALSE)</f>
        <v>#N/A</v>
      </c>
      <c r="I115" s="264"/>
      <c r="J115" s="264"/>
      <c r="K115" s="264"/>
      <c r="L115" s="264"/>
      <c r="M115" s="264"/>
      <c r="N115" s="264"/>
      <c r="O115" s="265">
        <f t="shared" si="7"/>
        <v>0</v>
      </c>
      <c r="P115" s="266"/>
      <c r="Q115" s="135"/>
      <c r="R115" s="266"/>
      <c r="S115" s="300" t="e">
        <f>VLOOKUP($T115,УЧАСТНИКИ!$A$1:$K$716,10,FALSE)</f>
        <v>#N/A</v>
      </c>
      <c r="T115" s="189"/>
    </row>
    <row r="116" spans="1:20" ht="23.1" customHeight="1" x14ac:dyDescent="0.25">
      <c r="A116" s="132">
        <v>144</v>
      </c>
      <c r="B116" s="292" t="e">
        <f>VLOOKUP($T116,УЧАСТНИКИ!$A$1:$K$716,3,FALSE)</f>
        <v>#N/A</v>
      </c>
      <c r="C116" s="305">
        <f t="shared" si="6"/>
        <v>0</v>
      </c>
      <c r="D116" s="135" t="e">
        <f>VLOOKUP($T116,УЧАСТНИКИ!$A$1:$K$716,4,FALSE)</f>
        <v>#N/A</v>
      </c>
      <c r="E116" s="135" t="e">
        <f>VLOOKUP($T116,УЧАСТНИКИ!$A$1:$K$716,8,FALSE)</f>
        <v>#N/A</v>
      </c>
      <c r="F116" s="217" t="e">
        <f>VLOOKUP($T116,УЧАСТНИКИ!$A$1:$K$716,5,FALSE)</f>
        <v>#N/A</v>
      </c>
      <c r="G116" s="135" t="e">
        <f>VLOOKUP($T116,УЧАСТНИКИ!#REF!,7,FALSE)</f>
        <v>#REF!</v>
      </c>
      <c r="H116" s="135" t="e">
        <f>VLOOKUP($T116,УЧАСТНИКИ!$A$1:$K$716,11,FALSE)</f>
        <v>#N/A</v>
      </c>
      <c r="I116" s="264"/>
      <c r="J116" s="264"/>
      <c r="K116" s="264"/>
      <c r="L116" s="264"/>
      <c r="M116" s="264"/>
      <c r="N116" s="264"/>
      <c r="O116" s="265">
        <f t="shared" si="7"/>
        <v>0</v>
      </c>
      <c r="P116" s="266"/>
      <c r="Q116" s="135"/>
      <c r="R116" s="266"/>
      <c r="S116" s="300" t="e">
        <f>VLOOKUP($T116,УЧАСТНИКИ!$A$1:$K$716,10,FALSE)</f>
        <v>#N/A</v>
      </c>
      <c r="T116" s="189"/>
    </row>
  </sheetData>
  <sortState ref="B11:T21">
    <sortCondition descending="1" ref="O11:O21"/>
  </sortState>
  <mergeCells count="13">
    <mergeCell ref="B34:D34"/>
    <mergeCell ref="A7:B7"/>
    <mergeCell ref="G7:H7"/>
    <mergeCell ref="I9:K9"/>
    <mergeCell ref="L9:N9"/>
    <mergeCell ref="B10:D10"/>
    <mergeCell ref="A1:S1"/>
    <mergeCell ref="A2:S2"/>
    <mergeCell ref="A3:S3"/>
    <mergeCell ref="A4:S4"/>
    <mergeCell ref="F6:H6"/>
    <mergeCell ref="I6:K6"/>
    <mergeCell ref="L6:M6"/>
  </mergeCells>
  <printOptions horizontalCentered="1"/>
  <pageMargins left="0.19685039370078741" right="0.19685039370078741" top="0.39370078740157483" bottom="0.19685039370078741" header="0.27559055118110237" footer="0.23622047244094491"/>
  <pageSetup paperSize="9" scale="74" fitToHeight="26" orientation="landscape" r:id="rId1"/>
  <headerFooter alignWithMargins="0"/>
  <rowBreaks count="1" manualBreakCount="1">
    <brk id="33" max="18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A21"/>
  <sheetViews>
    <sheetView view="pageBreakPreview" zoomScale="75" zoomScaleNormal="100" zoomScaleSheetLayoutView="75" workbookViewId="0">
      <selection activeCell="Y6" sqref="Y6"/>
    </sheetView>
  </sheetViews>
  <sheetFormatPr defaultColWidth="8.28515625" defaultRowHeight="12.75" outlineLevelCol="1" x14ac:dyDescent="0.2"/>
  <cols>
    <col min="1" max="2" width="5.5703125" style="59" customWidth="1"/>
    <col min="3" max="3" width="25.7109375" style="54" customWidth="1"/>
    <col min="4" max="4" width="6.28515625" style="54" customWidth="1"/>
    <col min="5" max="5" width="9.28515625" style="58" bestFit="1" customWidth="1"/>
    <col min="6" max="6" width="6.85546875" style="58" customWidth="1"/>
    <col min="7" max="7" width="16.5703125" style="58" customWidth="1"/>
    <col min="8" max="8" width="6" style="58" hidden="1" customWidth="1"/>
    <col min="9" max="9" width="20.85546875" style="58" customWidth="1"/>
    <col min="10" max="10" width="5.7109375" style="114" customWidth="1"/>
    <col min="11" max="11" width="5.7109375" style="58" customWidth="1"/>
    <col min="12" max="22" width="5.7109375" style="54" customWidth="1"/>
    <col min="23" max="23" width="3.5703125" style="54" customWidth="1"/>
    <col min="24" max="24" width="3.7109375" style="54" customWidth="1"/>
    <col min="25" max="26" width="8.42578125" style="54" customWidth="1"/>
    <col min="27" max="27" width="8.28515625" style="54" customWidth="1" outlineLevel="1"/>
    <col min="28" max="16384" width="8.28515625" style="54"/>
  </cols>
  <sheetData>
    <row r="1" spans="1:27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308"/>
    </row>
    <row r="2" spans="1:27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</row>
    <row r="3" spans="1:27" ht="31.5" customHeight="1" x14ac:dyDescent="0.2">
      <c r="A3" s="458" t="str">
        <f>Name_4</f>
        <v>ЛИЧНО-КОМАНДНЫЙ ЧЕМПИОНАТ РЕСПУБЛИКИ ТАТАРСТАН ПО ЛЕГКОЙ АТЛЕТИКЕ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</row>
    <row r="4" spans="1:27" x14ac:dyDescent="0.2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</row>
    <row r="5" spans="1:27" ht="21.75" customHeight="1" x14ac:dyDescent="0.3">
      <c r="A5" s="460" t="s">
        <v>416</v>
      </c>
      <c r="B5" s="460"/>
      <c r="C5" s="460"/>
      <c r="D5" s="312"/>
      <c r="F5" s="59"/>
      <c r="G5" s="450" t="s">
        <v>51</v>
      </c>
      <c r="H5" s="450"/>
      <c r="I5" s="450"/>
      <c r="J5" s="496" t="s">
        <v>329</v>
      </c>
      <c r="K5" s="496"/>
      <c r="L5" s="496"/>
      <c r="M5" s="472" t="s">
        <v>63</v>
      </c>
      <c r="N5" s="472"/>
      <c r="O5" s="472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</row>
    <row r="6" spans="1:27" ht="12.75" customHeight="1" x14ac:dyDescent="0.25">
      <c r="A6" s="451"/>
      <c r="B6" s="451"/>
      <c r="C6" s="451"/>
      <c r="D6" s="312"/>
      <c r="F6" s="59"/>
      <c r="G6" s="116"/>
      <c r="H6" s="452"/>
      <c r="I6" s="452"/>
      <c r="Y6" s="261" t="str">
        <f>d_1</f>
        <v>06 ИЮЛЯ 2017г.</v>
      </c>
      <c r="Z6" s="117"/>
    </row>
    <row r="7" spans="1:27" ht="13.5" customHeight="1" x14ac:dyDescent="0.25">
      <c r="A7" s="118" t="s">
        <v>63</v>
      </c>
      <c r="B7" s="118"/>
      <c r="F7" s="59"/>
      <c r="G7" s="314" t="s">
        <v>63</v>
      </c>
      <c r="K7" s="119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261" t="str">
        <f>d_5</f>
        <v>г. Казань, Футбольно-легкоатлетический манеж</v>
      </c>
      <c r="Z7" s="117"/>
    </row>
    <row r="8" spans="1:27" ht="15" customHeight="1" x14ac:dyDescent="0.2">
      <c r="A8" s="476" t="s">
        <v>101</v>
      </c>
      <c r="B8" s="477" t="s">
        <v>134</v>
      </c>
      <c r="C8" s="479" t="s">
        <v>31</v>
      </c>
      <c r="D8" s="479" t="s">
        <v>128</v>
      </c>
      <c r="E8" s="479" t="s">
        <v>9</v>
      </c>
      <c r="F8" s="479" t="s">
        <v>2</v>
      </c>
      <c r="G8" s="481" t="s">
        <v>66</v>
      </c>
      <c r="H8" s="123" t="s">
        <v>65</v>
      </c>
      <c r="I8" s="481" t="s">
        <v>65</v>
      </c>
      <c r="J8" s="483" t="s">
        <v>132</v>
      </c>
      <c r="K8" s="484"/>
      <c r="L8" s="484"/>
      <c r="M8" s="484"/>
      <c r="N8" s="484"/>
      <c r="O8" s="484"/>
      <c r="P8" s="484"/>
      <c r="Q8" s="484"/>
      <c r="R8" s="484"/>
      <c r="S8" s="484"/>
      <c r="T8" s="484"/>
      <c r="U8" s="484"/>
      <c r="V8" s="484"/>
      <c r="W8" s="480" t="s">
        <v>136</v>
      </c>
      <c r="X8" s="480" t="s">
        <v>137</v>
      </c>
      <c r="Y8" s="476" t="s">
        <v>176</v>
      </c>
      <c r="Z8" s="476" t="s">
        <v>175</v>
      </c>
    </row>
    <row r="9" spans="1:27" ht="18" customHeight="1" x14ac:dyDescent="0.2">
      <c r="A9" s="476"/>
      <c r="B9" s="478"/>
      <c r="C9" s="479"/>
      <c r="D9" s="479"/>
      <c r="E9" s="479"/>
      <c r="F9" s="479"/>
      <c r="G9" s="482"/>
      <c r="H9" s="123" t="s">
        <v>65</v>
      </c>
      <c r="I9" s="482"/>
      <c r="J9" s="206"/>
      <c r="K9" s="207"/>
      <c r="L9" s="207"/>
      <c r="M9" s="206"/>
      <c r="N9" s="207"/>
      <c r="O9" s="207"/>
      <c r="P9" s="206"/>
      <c r="Q9" s="207"/>
      <c r="R9" s="207"/>
      <c r="S9" s="206"/>
      <c r="T9" s="207"/>
      <c r="U9" s="207"/>
      <c r="V9" s="207"/>
      <c r="W9" s="480"/>
      <c r="X9" s="480"/>
      <c r="Y9" s="476"/>
      <c r="Z9" s="476"/>
      <c r="AA9" s="158"/>
    </row>
    <row r="10" spans="1:27" ht="21.75" customHeight="1" x14ac:dyDescent="0.2">
      <c r="A10" s="127"/>
      <c r="B10" s="190"/>
      <c r="C10" s="473" t="str">
        <f>Name_8</f>
        <v>МУЖЧИНЫ 2001г.р. и старше</v>
      </c>
      <c r="D10" s="474"/>
      <c r="E10" s="475"/>
      <c r="F10" s="128"/>
      <c r="G10" s="128"/>
      <c r="H10" s="129"/>
      <c r="I10" s="128"/>
      <c r="J10" s="185"/>
      <c r="K10" s="129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7" ht="24.95" customHeight="1" x14ac:dyDescent="0.25">
      <c r="A11" s="132">
        <v>1</v>
      </c>
      <c r="B11" s="132"/>
      <c r="C11" s="292" t="str">
        <f>VLOOKUP($AA11,УЧАСТНИКИ!$A$2:$K$716,3,FALSE)</f>
        <v>ШУРЫГИН АРТЕМ</v>
      </c>
      <c r="D11" s="328">
        <f>AA11</f>
        <v>3792</v>
      </c>
      <c r="E11" s="135">
        <f>VLOOKUP($AA11,УЧАСТНИКИ!$A$2:$K$716,4,FALSE)</f>
        <v>2000</v>
      </c>
      <c r="F11" s="135">
        <f>VLOOKUP($AA11,УЧАСТНИКИ!$A$2:$K$716,8,FALSE)</f>
        <v>1</v>
      </c>
      <c r="G11" s="217" t="str">
        <f>VLOOKUP($AA11,УЧАСТНИКИ!$A$2:$K$716,5,FALSE)</f>
        <v>КАЗАНЬ</v>
      </c>
      <c r="H11" s="135" t="e">
        <f>VLOOKUP($R11,УЧАСТНИКИ!#REF!,7,FALSE)</f>
        <v>#REF!</v>
      </c>
      <c r="I11" s="135" t="str">
        <f>VLOOKUP($AA11,УЧАСТНИКИ!$A$2:$K$716,11,FALSE)</f>
        <v>СДЮСШОР ЛА</v>
      </c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9"/>
      <c r="Z11" s="135" t="str">
        <f>VLOOKUP($AA11,УЧАСТНИКИ!$A$2:$K$231,9,FALSE)</f>
        <v>Л</v>
      </c>
      <c r="AA11" s="189">
        <v>3792</v>
      </c>
    </row>
    <row r="12" spans="1:27" ht="24.95" customHeight="1" x14ac:dyDescent="0.25">
      <c r="A12" s="132">
        <v>2</v>
      </c>
      <c r="B12" s="132"/>
      <c r="C12" s="292" t="str">
        <f>VLOOKUP($AA12,УЧАСТНИКИ!$A$2:$K$716,3,FALSE)</f>
        <v>ИВАНОВ НИКИТА</v>
      </c>
      <c r="D12" s="328">
        <f t="shared" ref="D12:D18" si="0">AA12</f>
        <v>3791</v>
      </c>
      <c r="E12" s="135">
        <f>VLOOKUP($AA12,УЧАСТНИКИ!$A$2:$K$716,4,FALSE)</f>
        <v>2001</v>
      </c>
      <c r="F12" s="135">
        <f>VLOOKUP($AA12,УЧАСТНИКИ!$A$2:$K$716,8,FALSE)</f>
        <v>1</v>
      </c>
      <c r="G12" s="217" t="str">
        <f>VLOOKUP($AA12,УЧАСТНИКИ!$A$2:$K$716,5,FALSE)</f>
        <v>КАЗАНЬ</v>
      </c>
      <c r="H12" s="135" t="e">
        <f>VLOOKUP($R12,УЧАСТНИКИ!#REF!,7,FALSE)</f>
        <v>#REF!</v>
      </c>
      <c r="I12" s="135" t="str">
        <f>VLOOKUP($AA12,УЧАСТНИКИ!$A$2:$K$716,11,FALSE)</f>
        <v>СДЮСШОР ЛА</v>
      </c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9"/>
      <c r="Z12" s="135">
        <f>VLOOKUP($AA12,УЧАСТНИКИ!$A$2:$K$231,9,FALSE)</f>
        <v>3</v>
      </c>
      <c r="AA12" s="189">
        <v>3791</v>
      </c>
    </row>
    <row r="13" spans="1:27" ht="24.95" customHeight="1" x14ac:dyDescent="0.25">
      <c r="A13" s="132">
        <v>3</v>
      </c>
      <c r="B13" s="132"/>
      <c r="C13" s="292" t="str">
        <f>VLOOKUP($AA13,УЧАСТНИКИ!$A$2:$K$716,3,FALSE)</f>
        <v>ЛАТЫПОВ ИЛЬЯ</v>
      </c>
      <c r="D13" s="328">
        <f t="shared" si="0"/>
        <v>3862</v>
      </c>
      <c r="E13" s="135">
        <f>VLOOKUP($AA13,УЧАСТНИКИ!$A$2:$K$716,4,FALSE)</f>
        <v>2000</v>
      </c>
      <c r="F13" s="135">
        <f>VLOOKUP($AA13,УЧАСТНИКИ!$A$2:$K$716,8,FALSE)</f>
        <v>2</v>
      </c>
      <c r="G13" s="217" t="str">
        <f>VLOOKUP($AA13,УЧАСТНИКИ!$A$2:$K$716,5,FALSE)</f>
        <v>КАЗАНЬ</v>
      </c>
      <c r="H13" s="135" t="e">
        <f>VLOOKUP($R13,УЧАСТНИКИ!#REF!,7,FALSE)</f>
        <v>#REF!</v>
      </c>
      <c r="I13" s="135" t="str">
        <f>VLOOKUP($AA13,УЧАСТНИКИ!$A$2:$K$716,11,FALSE)</f>
        <v>СДЮСШОР ТАСМА</v>
      </c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9"/>
      <c r="Z13" s="135" t="str">
        <f>VLOOKUP($AA13,УЧАСТНИКИ!$A$2:$K$231,9,FALSE)</f>
        <v>Л</v>
      </c>
      <c r="AA13" s="189">
        <v>3862</v>
      </c>
    </row>
    <row r="14" spans="1:27" ht="24.95" customHeight="1" x14ac:dyDescent="0.25">
      <c r="A14" s="132">
        <v>4</v>
      </c>
      <c r="B14" s="132"/>
      <c r="C14" s="292" t="str">
        <f>VLOOKUP($AA14,УЧАСТНИКИ!$A$2:$K$716,3,FALSE)</f>
        <v>ГАЙНУТДИНОВ АЗАТ</v>
      </c>
      <c r="D14" s="328">
        <f t="shared" si="0"/>
        <v>3760</v>
      </c>
      <c r="E14" s="135">
        <f>VLOOKUP($AA14,УЧАСТНИКИ!$A$2:$K$716,4,FALSE)</f>
        <v>1999</v>
      </c>
      <c r="F14" s="135" t="str">
        <f>VLOOKUP($AA14,УЧАСТНИКИ!$A$2:$K$716,8,FALSE)</f>
        <v>КМС</v>
      </c>
      <c r="G14" s="217" t="str">
        <f>VLOOKUP($AA14,УЧАСТНИКИ!$A$2:$K$716,5,FALSE)</f>
        <v>КАЗАНЬ</v>
      </c>
      <c r="H14" s="135" t="e">
        <f>VLOOKUP($R14,УЧАСТНИКИ!#REF!,7,FALSE)</f>
        <v>#REF!</v>
      </c>
      <c r="I14" s="135" t="str">
        <f>VLOOKUP($AA14,УЧАСТНИКИ!$A$2:$K$716,11,FALSE)</f>
        <v>СДЮСШОР ТАСМА</v>
      </c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9"/>
      <c r="Z14" s="135" t="str">
        <f>VLOOKUP($AA14,УЧАСТНИКИ!$A$2:$K$231,9,FALSE)</f>
        <v>Л</v>
      </c>
      <c r="AA14" s="189">
        <v>3760</v>
      </c>
    </row>
    <row r="15" spans="1:27" ht="24.95" customHeight="1" x14ac:dyDescent="0.25">
      <c r="A15" s="132">
        <v>5</v>
      </c>
      <c r="B15" s="132"/>
      <c r="C15" s="292" t="str">
        <f>VLOOKUP($AA15,УЧАСТНИКИ!$A$2:$K$716,3,FALSE)</f>
        <v>МИХАЙЛОВ ЕВГЕНИЙ</v>
      </c>
      <c r="D15" s="328">
        <f t="shared" si="0"/>
        <v>3744</v>
      </c>
      <c r="E15" s="135">
        <f>VLOOKUP($AA15,УЧАСТНИКИ!$A$2:$K$716,4,FALSE)</f>
        <v>1996</v>
      </c>
      <c r="F15" s="135" t="str">
        <f>VLOOKUP($AA15,УЧАСТНИКИ!$A$2:$K$716,8,FALSE)</f>
        <v>КМС</v>
      </c>
      <c r="G15" s="217" t="str">
        <f>VLOOKUP($AA15,УЧАСТНИКИ!$A$2:$K$716,5,FALSE)</f>
        <v>КАЗАНЬ</v>
      </c>
      <c r="H15" s="135" t="e">
        <f>VLOOKUP($R15,УЧАСТНИКИ!#REF!,7,FALSE)</f>
        <v>#REF!</v>
      </c>
      <c r="I15" s="135" t="str">
        <f>VLOOKUP($AA15,УЧАСТНИКИ!$A$2:$K$716,11,FALSE)</f>
        <v>ДЮСШ ОЛИМП</v>
      </c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9"/>
      <c r="Z15" s="135" t="str">
        <f>VLOOKUP($AA15,УЧАСТНИКИ!$A$2:$K$231,9,FALSE)</f>
        <v>Л</v>
      </c>
      <c r="AA15" s="189">
        <v>3744</v>
      </c>
    </row>
    <row r="16" spans="1:27" ht="24.95" customHeight="1" x14ac:dyDescent="0.25">
      <c r="A16" s="132">
        <v>6</v>
      </c>
      <c r="B16" s="132"/>
      <c r="C16" s="292" t="str">
        <f>VLOOKUP($AA16,УЧАСТНИКИ!$A$2:$K$716,3,FALSE)</f>
        <v>БРАЙНИН СЕРГЕЙ</v>
      </c>
      <c r="D16" s="328">
        <f t="shared" si="0"/>
        <v>2</v>
      </c>
      <c r="E16" s="135">
        <f>VLOOKUP($AA16,УЧАСТНИКИ!$A$2:$K$716,4,FALSE)</f>
        <v>1997</v>
      </c>
      <c r="F16" s="135" t="str">
        <f>VLOOKUP($AA16,УЧАСТНИКИ!$A$2:$K$716,8,FALSE)</f>
        <v>КМС</v>
      </c>
      <c r="G16" s="217" t="str">
        <f>VLOOKUP($AA16,УЧАСТНИКИ!$A$2:$K$716,5,FALSE)</f>
        <v>КАЗАНЬ</v>
      </c>
      <c r="H16" s="135" t="e">
        <f>VLOOKUP($R16,УЧАСТНИКИ!#REF!,7,FALSE)</f>
        <v>#REF!</v>
      </c>
      <c r="I16" s="135" t="str">
        <f>VLOOKUP($AA16,УЧАСТНИКИ!$A$2:$K$716,11,FALSE)</f>
        <v>СДЮСШОР ЛА</v>
      </c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9"/>
      <c r="Z16" s="135">
        <f>VLOOKUP($AA16,УЧАСТНИКИ!$A$2:$K$231,9,FALSE)</f>
        <v>3</v>
      </c>
      <c r="AA16" s="189">
        <v>2</v>
      </c>
    </row>
    <row r="17" spans="1:27" ht="24.95" customHeight="1" x14ac:dyDescent="0.25">
      <c r="A17" s="132">
        <v>7</v>
      </c>
      <c r="B17" s="132"/>
      <c r="C17" s="292"/>
      <c r="D17" s="328"/>
      <c r="E17" s="135"/>
      <c r="F17" s="135"/>
      <c r="G17" s="217"/>
      <c r="H17" s="135"/>
      <c r="I17" s="135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9"/>
      <c r="Z17" s="135"/>
      <c r="AA17" s="188"/>
    </row>
    <row r="18" spans="1:27" ht="24.95" customHeight="1" x14ac:dyDescent="0.25">
      <c r="A18" s="132">
        <v>8</v>
      </c>
      <c r="B18" s="132"/>
      <c r="C18" s="292"/>
      <c r="D18" s="328"/>
      <c r="E18" s="135"/>
      <c r="F18" s="135"/>
      <c r="G18" s="217"/>
      <c r="H18" s="135"/>
      <c r="I18" s="135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9"/>
      <c r="Z18" s="135"/>
      <c r="AA18" s="188"/>
    </row>
    <row r="19" spans="1:27" ht="24.95" customHeight="1" x14ac:dyDescent="0.25">
      <c r="A19" s="132"/>
      <c r="B19" s="132"/>
      <c r="C19" s="292"/>
      <c r="D19" s="328"/>
      <c r="E19" s="135"/>
      <c r="F19" s="135"/>
      <c r="G19" s="217"/>
      <c r="H19" s="135"/>
      <c r="I19" s="135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9"/>
      <c r="Z19" s="135"/>
      <c r="AA19" s="188"/>
    </row>
    <row r="20" spans="1:27" ht="18" customHeight="1" x14ac:dyDescent="0.25">
      <c r="A20" s="191"/>
      <c r="B20" s="191"/>
      <c r="C20" s="222" t="s">
        <v>33</v>
      </c>
      <c r="D20" s="211"/>
      <c r="E20" s="212"/>
      <c r="F20" s="212"/>
      <c r="G20" s="212"/>
      <c r="H20" s="212"/>
      <c r="I20" s="218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4"/>
      <c r="Z20" s="224"/>
      <c r="AA20" s="215"/>
    </row>
    <row r="21" spans="1:27" ht="18" customHeight="1" x14ac:dyDescent="0.25">
      <c r="A21" s="191"/>
      <c r="B21" s="191"/>
      <c r="C21" s="222" t="s">
        <v>34</v>
      </c>
      <c r="D21" s="211"/>
      <c r="E21" s="212"/>
      <c r="F21" s="212"/>
      <c r="G21" s="212"/>
      <c r="H21" s="212"/>
      <c r="I21" s="218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4"/>
      <c r="Z21" s="224"/>
      <c r="AA21" s="215"/>
    </row>
  </sheetData>
  <mergeCells count="23">
    <mergeCell ref="X8:X9"/>
    <mergeCell ref="Y8:Y9"/>
    <mergeCell ref="Z8:Z9"/>
    <mergeCell ref="F8:F9"/>
    <mergeCell ref="G8:G9"/>
    <mergeCell ref="I8:I9"/>
    <mergeCell ref="J8:V8"/>
    <mergeCell ref="W8:W9"/>
    <mergeCell ref="C10:E10"/>
    <mergeCell ref="A6:C6"/>
    <mergeCell ref="H6:I6"/>
    <mergeCell ref="A8:A9"/>
    <mergeCell ref="B8:B9"/>
    <mergeCell ref="C8:C9"/>
    <mergeCell ref="D8:D9"/>
    <mergeCell ref="E8:E9"/>
    <mergeCell ref="A3:Z3"/>
    <mergeCell ref="A1:Y1"/>
    <mergeCell ref="A2:Z2"/>
    <mergeCell ref="A5:C5"/>
    <mergeCell ref="G5:I5"/>
    <mergeCell ref="J5:L5"/>
    <mergeCell ref="M5:O5"/>
  </mergeCells>
  <printOptions horizontalCentered="1"/>
  <pageMargins left="0" right="0" top="0.39370078740157483" bottom="0.19685039370078741" header="0.27559055118110237" footer="0.23622047244094491"/>
  <pageSetup paperSize="9" scale="75" fitToHeight="2" orientation="landscape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H91"/>
  <sheetViews>
    <sheetView view="pageBreakPreview" zoomScale="75" zoomScaleNormal="100" zoomScaleSheetLayoutView="75" workbookViewId="0">
      <selection activeCell="AC12" sqref="AC12:AG14"/>
    </sheetView>
  </sheetViews>
  <sheetFormatPr defaultColWidth="8.28515625" defaultRowHeight="12.75" outlineLevelCol="1" x14ac:dyDescent="0.2"/>
  <cols>
    <col min="1" max="1" width="5.5703125" style="59" customWidth="1"/>
    <col min="2" max="2" width="5.5703125" style="59" hidden="1" customWidth="1"/>
    <col min="3" max="3" width="26.140625" style="54" customWidth="1"/>
    <col min="4" max="4" width="6.28515625" style="54" customWidth="1"/>
    <col min="5" max="5" width="9.28515625" style="58" bestFit="1" customWidth="1"/>
    <col min="6" max="6" width="6.85546875" style="58" customWidth="1"/>
    <col min="7" max="7" width="16" style="58" customWidth="1"/>
    <col min="8" max="8" width="6" style="58" hidden="1" customWidth="1"/>
    <col min="9" max="9" width="20.85546875" style="58" customWidth="1"/>
    <col min="10" max="10" width="5.7109375" style="114" customWidth="1"/>
    <col min="11" max="11" width="5.7109375" style="58" customWidth="1"/>
    <col min="12" max="23" width="5.7109375" style="54" customWidth="1"/>
    <col min="24" max="26" width="5.7109375" style="54" hidden="1" customWidth="1"/>
    <col min="27" max="27" width="3.5703125" style="54" customWidth="1"/>
    <col min="28" max="28" width="3.7109375" style="54" customWidth="1"/>
    <col min="29" max="29" width="9.140625" style="54" customWidth="1"/>
    <col min="30" max="30" width="6" style="54" customWidth="1"/>
    <col min="31" max="32" width="6.5703125" style="54" customWidth="1"/>
    <col min="33" max="33" width="23.28515625" style="54" customWidth="1"/>
    <col min="34" max="34" width="8.28515625" style="54" customWidth="1" outlineLevel="1"/>
    <col min="35" max="16384" width="8.28515625" style="54"/>
  </cols>
  <sheetData>
    <row r="1" spans="1:34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  <c r="AD1" s="432"/>
      <c r="AE1" s="432"/>
      <c r="AF1" s="432"/>
      <c r="AG1" s="432"/>
    </row>
    <row r="2" spans="1:34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  <c r="AG2" s="445"/>
    </row>
    <row r="3" spans="1:34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  <c r="T3" s="445"/>
      <c r="U3" s="445"/>
      <c r="V3" s="445"/>
      <c r="W3" s="445"/>
      <c r="X3" s="445"/>
      <c r="Y3" s="445"/>
      <c r="Z3" s="445"/>
      <c r="AA3" s="445"/>
      <c r="AB3" s="445"/>
      <c r="AC3" s="445"/>
      <c r="AD3" s="445"/>
      <c r="AE3" s="445"/>
      <c r="AF3" s="445"/>
      <c r="AG3" s="445"/>
    </row>
    <row r="4" spans="1:34" ht="12.75" customHeight="1" x14ac:dyDescent="0.2">
      <c r="A4" s="458" t="str">
        <f>Name_4</f>
        <v>ЛИЧНО-КОМАНДНЫЙ ЧЕМПИОНАТ РЕСПУБЛИКИ ТАТАРСТАН ПО ЛЕГКОЙ АТЛЕТИКЕ</v>
      </c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458"/>
      <c r="R4" s="458"/>
      <c r="S4" s="458"/>
      <c r="T4" s="458"/>
      <c r="U4" s="458"/>
      <c r="V4" s="458"/>
      <c r="W4" s="458"/>
      <c r="X4" s="458"/>
      <c r="Y4" s="458"/>
      <c r="Z4" s="458"/>
      <c r="AA4" s="458"/>
      <c r="AB4" s="458"/>
      <c r="AC4" s="458"/>
      <c r="AD4" s="458"/>
      <c r="AE4" s="458"/>
      <c r="AF4" s="458"/>
      <c r="AG4" s="458"/>
    </row>
    <row r="5" spans="1:34" x14ac:dyDescent="0.2">
      <c r="A5" s="243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80"/>
      <c r="AA5" s="243"/>
      <c r="AB5" s="243"/>
      <c r="AC5" s="243"/>
      <c r="AD5" s="243"/>
      <c r="AE5" s="267"/>
      <c r="AF5" s="272"/>
      <c r="AG5" s="243"/>
    </row>
    <row r="6" spans="1:34" ht="21.75" customHeight="1" x14ac:dyDescent="0.3">
      <c r="A6" s="460" t="s">
        <v>416</v>
      </c>
      <c r="B6" s="460"/>
      <c r="C6" s="460"/>
      <c r="D6" s="241"/>
      <c r="F6" s="59"/>
      <c r="G6" s="450" t="s">
        <v>8</v>
      </c>
      <c r="H6" s="450"/>
      <c r="I6" s="450"/>
      <c r="J6" s="487"/>
      <c r="K6" s="488"/>
      <c r="L6" s="488"/>
      <c r="M6" s="472"/>
      <c r="N6" s="472"/>
      <c r="O6" s="47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81"/>
      <c r="AA6" s="242"/>
      <c r="AB6" s="242"/>
      <c r="AC6" s="242"/>
      <c r="AD6" s="213"/>
      <c r="AE6" s="213"/>
      <c r="AF6" s="213"/>
    </row>
    <row r="7" spans="1:34" ht="12.75" customHeight="1" x14ac:dyDescent="0.2">
      <c r="A7" s="451"/>
      <c r="B7" s="451"/>
      <c r="C7" s="451"/>
      <c r="D7" s="241"/>
      <c r="F7" s="59"/>
      <c r="G7" s="116"/>
      <c r="H7" s="452"/>
      <c r="I7" s="452"/>
    </row>
    <row r="8" spans="1:34" ht="13.5" customHeight="1" x14ac:dyDescent="0.2">
      <c r="A8" s="505" t="s">
        <v>63</v>
      </c>
      <c r="B8" s="505"/>
      <c r="C8" s="505"/>
      <c r="D8" s="505"/>
      <c r="E8" s="505"/>
      <c r="F8" s="505"/>
      <c r="G8" s="506" t="s">
        <v>45</v>
      </c>
      <c r="H8" s="505"/>
      <c r="I8" s="355" t="str">
        <f>d_1</f>
        <v>06 ИЮЛЯ 2017г.</v>
      </c>
      <c r="K8" s="119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214"/>
      <c r="AE8" s="214"/>
      <c r="AF8" s="214"/>
      <c r="AG8" s="121" t="str">
        <f>d_5</f>
        <v>г. Казань, Футбольно-легкоатлетический манеж</v>
      </c>
    </row>
    <row r="9" spans="1:34" ht="15" customHeight="1" x14ac:dyDescent="0.2">
      <c r="A9" s="476" t="s">
        <v>101</v>
      </c>
      <c r="B9" s="477" t="s">
        <v>134</v>
      </c>
      <c r="C9" s="479" t="s">
        <v>31</v>
      </c>
      <c r="D9" s="479" t="s">
        <v>128</v>
      </c>
      <c r="E9" s="479" t="s">
        <v>9</v>
      </c>
      <c r="F9" s="479" t="s">
        <v>2</v>
      </c>
      <c r="G9" s="481" t="s">
        <v>66</v>
      </c>
      <c r="H9" s="123" t="s">
        <v>65</v>
      </c>
      <c r="I9" s="481" t="s">
        <v>65</v>
      </c>
      <c r="J9" s="483" t="s">
        <v>132</v>
      </c>
      <c r="K9" s="484"/>
      <c r="L9" s="484"/>
      <c r="M9" s="484"/>
      <c r="N9" s="484"/>
      <c r="O9" s="484"/>
      <c r="P9" s="484"/>
      <c r="Q9" s="484"/>
      <c r="R9" s="484"/>
      <c r="S9" s="484"/>
      <c r="T9" s="484"/>
      <c r="U9" s="484"/>
      <c r="V9" s="484"/>
      <c r="W9" s="484"/>
      <c r="X9" s="484"/>
      <c r="Y9" s="484"/>
      <c r="Z9" s="485"/>
      <c r="AA9" s="480" t="s">
        <v>136</v>
      </c>
      <c r="AB9" s="480" t="s">
        <v>137</v>
      </c>
      <c r="AC9" s="476" t="s">
        <v>126</v>
      </c>
      <c r="AD9" s="479" t="s">
        <v>5</v>
      </c>
      <c r="AE9" s="479" t="s">
        <v>175</v>
      </c>
      <c r="AF9" s="479" t="s">
        <v>178</v>
      </c>
      <c r="AG9" s="486" t="s">
        <v>7</v>
      </c>
    </row>
    <row r="10" spans="1:34" ht="18" customHeight="1" x14ac:dyDescent="0.2">
      <c r="A10" s="476"/>
      <c r="B10" s="478"/>
      <c r="C10" s="479"/>
      <c r="D10" s="479"/>
      <c r="E10" s="479"/>
      <c r="F10" s="479"/>
      <c r="G10" s="482"/>
      <c r="H10" s="123" t="s">
        <v>65</v>
      </c>
      <c r="I10" s="482"/>
      <c r="J10" s="206">
        <v>150</v>
      </c>
      <c r="K10" s="207">
        <v>155</v>
      </c>
      <c r="L10" s="206">
        <v>160</v>
      </c>
      <c r="M10" s="206">
        <v>165</v>
      </c>
      <c r="N10" s="207">
        <v>170</v>
      </c>
      <c r="O10" s="206">
        <v>175</v>
      </c>
      <c r="P10" s="206">
        <v>180</v>
      </c>
      <c r="Q10" s="207">
        <v>185</v>
      </c>
      <c r="R10" s="206">
        <v>190</v>
      </c>
      <c r="S10" s="206">
        <v>195</v>
      </c>
      <c r="T10" s="207">
        <v>200</v>
      </c>
      <c r="U10" s="206">
        <v>205</v>
      </c>
      <c r="V10" s="206">
        <v>212</v>
      </c>
      <c r="W10" s="206">
        <v>215</v>
      </c>
      <c r="X10" s="207"/>
      <c r="Y10" s="206"/>
      <c r="Z10" s="206"/>
      <c r="AA10" s="480"/>
      <c r="AB10" s="480"/>
      <c r="AC10" s="476"/>
      <c r="AD10" s="479"/>
      <c r="AE10" s="479"/>
      <c r="AF10" s="479"/>
      <c r="AG10" s="486"/>
      <c r="AH10" s="158"/>
    </row>
    <row r="11" spans="1:34" ht="18.75" customHeight="1" x14ac:dyDescent="0.2">
      <c r="A11" s="127"/>
      <c r="B11" s="190"/>
      <c r="C11" s="467" t="str">
        <f>Name_9</f>
        <v>МУЖЧИНЫ 2001г.р. и старше</v>
      </c>
      <c r="D11" s="468"/>
      <c r="E11" s="469"/>
      <c r="F11" s="128"/>
      <c r="G11" s="128"/>
      <c r="H11" s="129"/>
      <c r="I11" s="128"/>
      <c r="J11" s="185"/>
      <c r="K11" s="129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31"/>
    </row>
    <row r="12" spans="1:34" ht="23.1" customHeight="1" x14ac:dyDescent="0.25">
      <c r="A12" s="132">
        <v>1</v>
      </c>
      <c r="B12" s="132"/>
      <c r="C12" s="292" t="str">
        <f>VLOOKUP($AH12,УЧАСТНИКИ!$A$1:$K$716,3,FALSE)</f>
        <v>ГАЙНУТДИНОВ АЗАТ</v>
      </c>
      <c r="D12" s="305">
        <f>AH12</f>
        <v>3760</v>
      </c>
      <c r="E12" s="135">
        <f>VLOOKUP($AH12,УЧАСТНИКИ!$A$1:$K$716,4,FALSE)</f>
        <v>1999</v>
      </c>
      <c r="F12" s="135" t="str">
        <f>VLOOKUP($AH12,УЧАСТНИКИ!$A$1:$K$716,8,FALSE)</f>
        <v>КМС</v>
      </c>
      <c r="G12" s="217" t="str">
        <f>VLOOKUP($AH12,УЧАСТНИКИ!$A$1:$K$716,5,FALSE)</f>
        <v>КАЗАНЬ</v>
      </c>
      <c r="H12" s="217" t="e">
        <f>VLOOKUP($AH12,УЧАСТНИКИ!#REF!,7,FALSE)</f>
        <v>#REF!</v>
      </c>
      <c r="I12" s="217" t="str">
        <f>VLOOKUP($AH12,УЧАСТНИКИ!$A$1:$K$716,11,FALSE)</f>
        <v>СДЮСШОР ТАСМА</v>
      </c>
      <c r="J12" s="208"/>
      <c r="K12" s="208"/>
      <c r="L12" s="208"/>
      <c r="M12" s="208"/>
      <c r="N12" s="208"/>
      <c r="O12" s="208"/>
      <c r="P12" s="208"/>
      <c r="Q12" s="208"/>
      <c r="R12" s="208"/>
      <c r="S12" s="208" t="s">
        <v>358</v>
      </c>
      <c r="T12" s="208" t="s">
        <v>358</v>
      </c>
      <c r="U12" s="208" t="s">
        <v>358</v>
      </c>
      <c r="V12" s="208" t="s">
        <v>357</v>
      </c>
      <c r="W12" s="208" t="s">
        <v>138</v>
      </c>
      <c r="X12" s="208"/>
      <c r="Y12" s="208"/>
      <c r="Z12" s="208"/>
      <c r="AA12" s="208">
        <v>2</v>
      </c>
      <c r="AB12" s="208">
        <v>1</v>
      </c>
      <c r="AC12" s="263">
        <v>212</v>
      </c>
      <c r="AD12" s="208" t="s">
        <v>68</v>
      </c>
      <c r="AE12" s="507" t="str">
        <f>VLOOKUP($AH12,УЧАСТНИКИ!$A$1:$K$716,9,FALSE)</f>
        <v>Л</v>
      </c>
      <c r="AF12" s="266"/>
      <c r="AG12" s="300" t="str">
        <f>VLOOKUP($AH12,УЧАСТНИКИ!$A$1:$K$716,10,FALSE)</f>
        <v>КУТДУСОВ РХ</v>
      </c>
      <c r="AH12" s="189">
        <v>3760</v>
      </c>
    </row>
    <row r="13" spans="1:34" ht="23.1" customHeight="1" x14ac:dyDescent="0.25">
      <c r="A13" s="132">
        <v>2</v>
      </c>
      <c r="B13" s="132"/>
      <c r="C13" s="292" t="str">
        <f>VLOOKUP($AH13,УЧАСТНИКИ!$A$1:$K$716,3,FALSE)</f>
        <v>МИХАЙЛОВ ЕВГЕНИЙ</v>
      </c>
      <c r="D13" s="305">
        <f>AH13</f>
        <v>3744</v>
      </c>
      <c r="E13" s="135">
        <f>VLOOKUP($AH13,УЧАСТНИКИ!$A$1:$K$716,4,FALSE)</f>
        <v>1996</v>
      </c>
      <c r="F13" s="135" t="str">
        <f>VLOOKUP($AH13,УЧАСТНИКИ!$A$1:$K$716,8,FALSE)</f>
        <v>КМС</v>
      </c>
      <c r="G13" s="217" t="str">
        <f>VLOOKUP($AH13,УЧАСТНИКИ!$A$1:$K$716,5,FALSE)</f>
        <v>КАЗАНЬ</v>
      </c>
      <c r="H13" s="217" t="e">
        <f>VLOOKUP($AH13,УЧАСТНИКИ!#REF!,7,FALSE)</f>
        <v>#REF!</v>
      </c>
      <c r="I13" s="217" t="str">
        <f>VLOOKUP($AH13,УЧАСТНИКИ!$A$1:$K$716,11,FALSE)</f>
        <v>ДЮСШ ОЛИМП</v>
      </c>
      <c r="J13" s="208"/>
      <c r="K13" s="208"/>
      <c r="L13" s="208"/>
      <c r="M13" s="208"/>
      <c r="N13" s="208"/>
      <c r="O13" s="208" t="s">
        <v>358</v>
      </c>
      <c r="P13" s="208" t="s">
        <v>358</v>
      </c>
      <c r="Q13" s="208" t="s">
        <v>358</v>
      </c>
      <c r="R13" s="208" t="s">
        <v>357</v>
      </c>
      <c r="S13" s="208" t="s">
        <v>358</v>
      </c>
      <c r="T13" s="208" t="s">
        <v>138</v>
      </c>
      <c r="U13" s="208"/>
      <c r="V13" s="208"/>
      <c r="W13" s="208"/>
      <c r="X13" s="208"/>
      <c r="Y13" s="208"/>
      <c r="Z13" s="208"/>
      <c r="AA13" s="208">
        <v>1</v>
      </c>
      <c r="AB13" s="208">
        <v>1</v>
      </c>
      <c r="AC13" s="263">
        <v>195</v>
      </c>
      <c r="AD13" s="208">
        <v>1</v>
      </c>
      <c r="AE13" s="507" t="str">
        <f>VLOOKUP($AH13,УЧАСТНИКИ!$A$1:$K$716,9,FALSE)</f>
        <v>Л</v>
      </c>
      <c r="AF13" s="266"/>
      <c r="AG13" s="300" t="str">
        <f>VLOOKUP($AH13,УЧАСТНИКИ!$A$1:$K$716,10,FALSE)</f>
        <v>ЗАХАРЧУК ДГ, БАЛАЕВА ОС</v>
      </c>
      <c r="AH13" s="189">
        <v>3744</v>
      </c>
    </row>
    <row r="14" spans="1:34" ht="23.1" customHeight="1" x14ac:dyDescent="0.25">
      <c r="A14" s="132">
        <v>3</v>
      </c>
      <c r="B14" s="132"/>
      <c r="C14" s="292" t="str">
        <f>VLOOKUP($AH14,УЧАСТНИКИ!$A$1:$K$716,3,FALSE)</f>
        <v>ИВАНОВ НИКИТА</v>
      </c>
      <c r="D14" s="305">
        <f>AH14</f>
        <v>3791</v>
      </c>
      <c r="E14" s="135">
        <f>VLOOKUP($AH14,УЧАСТНИКИ!$A$1:$K$716,4,FALSE)</f>
        <v>2001</v>
      </c>
      <c r="F14" s="135">
        <f>VLOOKUP($AH14,УЧАСТНИКИ!$A$1:$K$716,8,FALSE)</f>
        <v>1</v>
      </c>
      <c r="G14" s="217" t="str">
        <f>VLOOKUP($AH14,УЧАСТНИКИ!$A$1:$K$716,5,FALSE)</f>
        <v>КАЗАНЬ</v>
      </c>
      <c r="H14" s="217" t="e">
        <f>VLOOKUP($AH14,УЧАСТНИКИ!#REF!,7,FALSE)</f>
        <v>#REF!</v>
      </c>
      <c r="I14" s="217" t="str">
        <f>VLOOKUP($AH14,УЧАСТНИКИ!$A$1:$K$716,11,FALSE)</f>
        <v>СДЮСШОР ЛА</v>
      </c>
      <c r="J14" s="208"/>
      <c r="K14" s="208"/>
      <c r="L14" s="208"/>
      <c r="M14" s="208"/>
      <c r="N14" s="208"/>
      <c r="O14" s="208" t="s">
        <v>358</v>
      </c>
      <c r="P14" s="208" t="s">
        <v>358</v>
      </c>
      <c r="Q14" s="208" t="s">
        <v>358</v>
      </c>
      <c r="R14" s="208" t="s">
        <v>358</v>
      </c>
      <c r="S14" s="208" t="s">
        <v>138</v>
      </c>
      <c r="T14" s="208"/>
      <c r="U14" s="208"/>
      <c r="V14" s="208"/>
      <c r="W14" s="208"/>
      <c r="X14" s="208"/>
      <c r="Y14" s="208"/>
      <c r="Z14" s="208"/>
      <c r="AA14" s="208">
        <v>1</v>
      </c>
      <c r="AB14" s="208">
        <v>0</v>
      </c>
      <c r="AC14" s="263">
        <v>190</v>
      </c>
      <c r="AD14" s="208">
        <v>1</v>
      </c>
      <c r="AE14" s="507">
        <f>VLOOKUP($AH14,УЧАСТНИКИ!$A$1:$K$716,9,FALSE)</f>
        <v>3</v>
      </c>
      <c r="AF14" s="266">
        <v>20</v>
      </c>
      <c r="AG14" s="300" t="str">
        <f>VLOOKUP($AH14,УЧАСТНИКИ!$A$1:$K$716,10,FALSE)</f>
        <v>ЯШИНЫ ЖЛ АН</v>
      </c>
      <c r="AH14" s="189">
        <v>3791</v>
      </c>
    </row>
    <row r="15" spans="1:34" ht="23.1" customHeight="1" x14ac:dyDescent="0.25">
      <c r="A15" s="132">
        <v>4</v>
      </c>
      <c r="B15" s="132"/>
      <c r="C15" s="292" t="str">
        <f>VLOOKUP($AH15,УЧАСТНИКИ!$A$1:$K$716,3,FALSE)</f>
        <v>ШАРИФУЛЛИН ИЛЬНАЗ</v>
      </c>
      <c r="D15" s="305">
        <f>AH15</f>
        <v>3731</v>
      </c>
      <c r="E15" s="135">
        <f>VLOOKUP($AH15,УЧАСТНИКИ!$A$1:$K$716,4,FALSE)</f>
        <v>1994</v>
      </c>
      <c r="F15" s="135">
        <f>VLOOKUP($AH15,УЧАСТНИКИ!$A$1:$K$716,8,FALSE)</f>
        <v>1</v>
      </c>
      <c r="G15" s="217" t="str">
        <f>VLOOKUP($AH15,УЧАСТНИКИ!$A$1:$K$716,5,FALSE)</f>
        <v>КАЗАНЬ</v>
      </c>
      <c r="H15" s="217" t="e">
        <f>VLOOKUP($AH15,УЧАСТНИКИ!#REF!,7,FALSE)</f>
        <v>#REF!</v>
      </c>
      <c r="I15" s="217" t="str">
        <f>VLOOKUP($AH15,УЧАСТНИКИ!$A$1:$K$716,11,FALSE)</f>
        <v>СДЮСШОР ЛА</v>
      </c>
      <c r="J15" s="208"/>
      <c r="K15" s="208"/>
      <c r="L15" s="208"/>
      <c r="M15" s="208" t="s">
        <v>358</v>
      </c>
      <c r="N15" s="208" t="s">
        <v>358</v>
      </c>
      <c r="O15" s="208" t="s">
        <v>358</v>
      </c>
      <c r="P15" s="208" t="s">
        <v>358</v>
      </c>
      <c r="Q15" s="208" t="s">
        <v>138</v>
      </c>
      <c r="R15" s="208"/>
      <c r="S15" s="208"/>
      <c r="T15" s="208"/>
      <c r="U15" s="208"/>
      <c r="V15" s="208"/>
      <c r="W15" s="208"/>
      <c r="X15" s="208"/>
      <c r="Y15" s="208"/>
      <c r="Z15" s="208"/>
      <c r="AA15" s="208">
        <v>1</v>
      </c>
      <c r="AB15" s="208">
        <v>0</v>
      </c>
      <c r="AC15" s="263">
        <v>180</v>
      </c>
      <c r="AD15" s="208">
        <v>2</v>
      </c>
      <c r="AE15" s="507" t="str">
        <f>VLOOKUP($AH15,УЧАСТНИКИ!$A$1:$K$716,9,FALSE)</f>
        <v>Л</v>
      </c>
      <c r="AF15" s="266"/>
      <c r="AG15" s="300" t="str">
        <f>VLOOKUP($AH15,УЧАСТНИКИ!$A$1:$K$716,10,FALSE)</f>
        <v>ФАЙЗУЛЛИНА ГП</v>
      </c>
      <c r="AH15" s="188">
        <v>3731</v>
      </c>
    </row>
    <row r="16" spans="1:34" ht="23.1" customHeight="1" x14ac:dyDescent="0.25">
      <c r="A16" s="132">
        <v>5</v>
      </c>
      <c r="B16" s="132"/>
      <c r="C16" s="292" t="str">
        <f>VLOOKUP($AH16,УЧАСТНИКИ!$A$1:$K$716,3,FALSE)</f>
        <v>БРАЙНИН СЕРГЕЙ</v>
      </c>
      <c r="D16" s="305">
        <f>AH16</f>
        <v>2</v>
      </c>
      <c r="E16" s="135">
        <f>VLOOKUP($AH16,УЧАСТНИКИ!$A$1:$K$716,4,FALSE)</f>
        <v>1997</v>
      </c>
      <c r="F16" s="135" t="str">
        <f>VLOOKUP($AH16,УЧАСТНИКИ!$A$1:$K$716,8,FALSE)</f>
        <v>КМС</v>
      </c>
      <c r="G16" s="217" t="str">
        <f>VLOOKUP($AH16,УЧАСТНИКИ!$A$1:$K$716,5,FALSE)</f>
        <v>КАЗАНЬ</v>
      </c>
      <c r="H16" s="217" t="e">
        <f>VLOOKUP($AH16,УЧАСТНИКИ!#REF!,7,FALSE)</f>
        <v>#REF!</v>
      </c>
      <c r="I16" s="217" t="str">
        <f>VLOOKUP($AH16,УЧАСТНИКИ!$A$1:$K$716,11,FALSE)</f>
        <v>СДЮСШОР ЛА</v>
      </c>
      <c r="J16" s="208"/>
      <c r="K16" s="208"/>
      <c r="L16" s="208" t="s">
        <v>358</v>
      </c>
      <c r="M16" s="208" t="s">
        <v>133</v>
      </c>
      <c r="N16" s="208" t="s">
        <v>357</v>
      </c>
      <c r="O16" s="208" t="s">
        <v>357</v>
      </c>
      <c r="P16" s="208" t="s">
        <v>357</v>
      </c>
      <c r="Q16" s="208" t="s">
        <v>138</v>
      </c>
      <c r="R16" s="208"/>
      <c r="S16" s="208"/>
      <c r="T16" s="208"/>
      <c r="U16" s="208"/>
      <c r="V16" s="208"/>
      <c r="W16" s="208"/>
      <c r="X16" s="208"/>
      <c r="Y16" s="208"/>
      <c r="Z16" s="208"/>
      <c r="AA16" s="208">
        <v>2</v>
      </c>
      <c r="AB16" s="208">
        <v>3</v>
      </c>
      <c r="AC16" s="263">
        <v>180</v>
      </c>
      <c r="AD16" s="208">
        <v>2</v>
      </c>
      <c r="AE16" s="507">
        <f>VLOOKUP($AH16,УЧАСТНИКИ!$A$1:$K$716,9,FALSE)</f>
        <v>3</v>
      </c>
      <c r="AF16" s="266">
        <v>17</v>
      </c>
      <c r="AG16" s="300" t="str">
        <f>VLOOKUP($AH16,УЧАСТНИКИ!$A$1:$K$716,10,FALSE)</f>
        <v>ВОСТРИКОВА ИА</v>
      </c>
      <c r="AH16" s="189">
        <v>2</v>
      </c>
    </row>
    <row r="17" spans="1:34" ht="23.1" customHeight="1" x14ac:dyDescent="0.25">
      <c r="A17" s="132">
        <v>6</v>
      </c>
      <c r="B17" s="132"/>
      <c r="C17" s="292" t="str">
        <f>VLOOKUP($AH17,УЧАСТНИКИ!$A$1:$K$716,3,FALSE)</f>
        <v>ЛАТЫПОВ ИЛЬЯ</v>
      </c>
      <c r="D17" s="305">
        <f>AH17</f>
        <v>3862</v>
      </c>
      <c r="E17" s="135">
        <f>VLOOKUP($AH17,УЧАСТНИКИ!$A$1:$K$716,4,FALSE)</f>
        <v>2000</v>
      </c>
      <c r="F17" s="135">
        <f>VLOOKUP($AH17,УЧАСТНИКИ!$A$1:$K$716,8,FALSE)</f>
        <v>2</v>
      </c>
      <c r="G17" s="217" t="str">
        <f>VLOOKUP($AH17,УЧАСТНИКИ!$A$1:$K$716,5,FALSE)</f>
        <v>КАЗАНЬ</v>
      </c>
      <c r="H17" s="217" t="e">
        <f>VLOOKUP($AH17,УЧАСТНИКИ!#REF!,7,FALSE)</f>
        <v>#REF!</v>
      </c>
      <c r="I17" s="217" t="str">
        <f>VLOOKUP($AH17,УЧАСТНИКИ!$A$1:$K$716,11,FALSE)</f>
        <v>СДЮСШОР ТАСМА</v>
      </c>
      <c r="J17" s="208"/>
      <c r="K17" s="208"/>
      <c r="L17" s="208" t="s">
        <v>358</v>
      </c>
      <c r="M17" s="208" t="s">
        <v>358</v>
      </c>
      <c r="N17" s="208" t="s">
        <v>357</v>
      </c>
      <c r="O17" s="208" t="s">
        <v>138</v>
      </c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>
        <v>2</v>
      </c>
      <c r="AB17" s="208">
        <v>1</v>
      </c>
      <c r="AC17" s="263">
        <v>170</v>
      </c>
      <c r="AD17" s="208">
        <v>3</v>
      </c>
      <c r="AE17" s="507" t="str">
        <f>VLOOKUP($AH17,УЧАСТНИКИ!$A$1:$K$716,9,FALSE)</f>
        <v>Л</v>
      </c>
      <c r="AF17" s="266"/>
      <c r="AG17" s="300" t="str">
        <f>VLOOKUP($AH17,УЧАСТНИКИ!$A$1:$K$716,10,FALSE)</f>
        <v>ЛАТЫПОВА НП</v>
      </c>
      <c r="AH17" s="189">
        <v>3862</v>
      </c>
    </row>
    <row r="18" spans="1:34" ht="23.1" customHeight="1" x14ac:dyDescent="0.25">
      <c r="A18" s="132">
        <v>7</v>
      </c>
      <c r="B18" s="132"/>
      <c r="C18" s="292" t="str">
        <f>VLOOKUP($AH18,УЧАСТНИКИ!$A$1:$K$716,3,FALSE)</f>
        <v>ВАВИЛОВ АДЕЛЬ</v>
      </c>
      <c r="D18" s="305">
        <f>AH18</f>
        <v>2000</v>
      </c>
      <c r="E18" s="135">
        <f>VLOOKUP($AH18,УЧАСТНИКИ!$A$1:$K$716,4,FALSE)</f>
        <v>2001</v>
      </c>
      <c r="F18" s="135" t="str">
        <f>VLOOKUP($AH18,УЧАСТНИКИ!$A$1:$K$716,8,FALSE)</f>
        <v>КМС</v>
      </c>
      <c r="G18" s="217" t="str">
        <f>VLOOKUP($AH18,УЧАСТНИКИ!$A$1:$K$716,5,FALSE)</f>
        <v>КАЗАНЬ</v>
      </c>
      <c r="H18" s="217" t="e">
        <f>VLOOKUP($AH18,УЧАСТНИКИ!#REF!,7,FALSE)</f>
        <v>#REF!</v>
      </c>
      <c r="I18" s="217" t="str">
        <f>VLOOKUP($AH18,УЧАСТНИКИ!$A$1:$K$716,11,FALSE)</f>
        <v>СДЮСШОР ТАСМА</v>
      </c>
      <c r="J18" s="208"/>
      <c r="K18" s="208" t="s">
        <v>357</v>
      </c>
      <c r="L18" s="208" t="s">
        <v>138</v>
      </c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>
        <v>2</v>
      </c>
      <c r="AB18" s="208">
        <v>1</v>
      </c>
      <c r="AC18" s="263">
        <v>155</v>
      </c>
      <c r="AD18" s="208" t="s">
        <v>64</v>
      </c>
      <c r="AE18" s="507" t="str">
        <f>VLOOKUP($AH18,УЧАСТНИКИ!$A$1:$K$716,9,FALSE)</f>
        <v>Л</v>
      </c>
      <c r="AF18" s="266"/>
      <c r="AG18" s="300" t="str">
        <f>VLOOKUP($AH18,УЧАСТНИКИ!$A$1:$K$716,10,FALSE)</f>
        <v>КУТДУСОВ РХ</v>
      </c>
      <c r="AH18" s="189">
        <v>2000</v>
      </c>
    </row>
    <row r="19" spans="1:34" ht="23.1" customHeight="1" x14ac:dyDescent="0.25">
      <c r="A19" s="132" t="s">
        <v>63</v>
      </c>
      <c r="B19" s="132"/>
      <c r="C19" s="292" t="str">
        <f>VLOOKUP($AH19,УЧАСТНИКИ!$A$1:$K$716,3,FALSE)</f>
        <v>ФЕДОТОВ МАКСИМ</v>
      </c>
      <c r="D19" s="305">
        <f>AH19</f>
        <v>3863</v>
      </c>
      <c r="E19" s="135">
        <f>VLOOKUP($AH19,УЧАСТНИКИ!$A$1:$K$716,4,FALSE)</f>
        <v>1999</v>
      </c>
      <c r="F19" s="135" t="str">
        <f>VLOOKUP($AH19,УЧАСТНИКИ!$A$1:$K$716,8,FALSE)</f>
        <v>-</v>
      </c>
      <c r="G19" s="217" t="str">
        <f>VLOOKUP($AH19,УЧАСТНИКИ!$A$1:$K$716,5,FALSE)</f>
        <v>КАЗАНЬ</v>
      </c>
      <c r="H19" s="217" t="e">
        <f>VLOOKUP($AH19,УЧАСТНИКИ!#REF!,7,FALSE)</f>
        <v>#REF!</v>
      </c>
      <c r="I19" s="217" t="str">
        <f>VLOOKUP($AH19,УЧАСТНИКИ!$A$1:$K$716,11,FALSE)</f>
        <v>СДЮСШОР ТАСМА</v>
      </c>
      <c r="J19" s="208"/>
      <c r="K19" s="208"/>
      <c r="L19" s="208"/>
      <c r="M19" s="208"/>
      <c r="N19" s="208"/>
      <c r="O19" s="208"/>
      <c r="P19" s="208" t="s">
        <v>138</v>
      </c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63" t="s">
        <v>179</v>
      </c>
      <c r="AD19" s="208"/>
      <c r="AE19" s="507" t="str">
        <f>VLOOKUP($AH19,УЧАСТНИКИ!$A$1:$K$716,9,FALSE)</f>
        <v>Л</v>
      </c>
      <c r="AF19" s="266"/>
      <c r="AG19" s="300" t="str">
        <f>VLOOKUP($AH19,УЧАСТНИКИ!$A$1:$K$716,10,FALSE)</f>
        <v>ЛАТЫПОВА НП</v>
      </c>
      <c r="AH19" s="189">
        <v>3863</v>
      </c>
    </row>
    <row r="20" spans="1:34" ht="23.1" customHeight="1" x14ac:dyDescent="0.25">
      <c r="A20" s="132">
        <v>8</v>
      </c>
      <c r="B20" s="132"/>
      <c r="C20" s="292" t="e">
        <f>VLOOKUP($AH20,УЧАСТНИКИ!$A$1:$K$716,3,FALSE)</f>
        <v>#N/A</v>
      </c>
      <c r="D20" s="305">
        <f t="shared" ref="D20:D26" si="0">AH20</f>
        <v>0</v>
      </c>
      <c r="E20" s="135" t="e">
        <f>VLOOKUP($AH20,УЧАСТНИКИ!$A$1:$K$716,4,FALSE)</f>
        <v>#N/A</v>
      </c>
      <c r="F20" s="135" t="e">
        <f>VLOOKUP($AH20,УЧАСТНИКИ!$A$1:$K$716,8,FALSE)</f>
        <v>#N/A</v>
      </c>
      <c r="G20" s="217" t="e">
        <f>VLOOKUP($AH20,УЧАСТНИКИ!$A$1:$K$716,5,FALSE)</f>
        <v>#N/A</v>
      </c>
      <c r="H20" s="217" t="e">
        <f>VLOOKUP($AH20,УЧАСТНИКИ!#REF!,7,FALSE)</f>
        <v>#REF!</v>
      </c>
      <c r="I20" s="217" t="e">
        <f>VLOOKUP($AH20,УЧАСТНИКИ!$A$1:$K$716,11,FALSE)</f>
        <v>#N/A</v>
      </c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63"/>
      <c r="AD20" s="208"/>
      <c r="AE20" s="135"/>
      <c r="AF20" s="208"/>
      <c r="AG20" s="300" t="e">
        <f>VLOOKUP($AH20,УЧАСТНИКИ!$A$1:$K$716,10,FALSE)</f>
        <v>#N/A</v>
      </c>
      <c r="AH20" s="188"/>
    </row>
    <row r="21" spans="1:34" ht="23.1" customHeight="1" x14ac:dyDescent="0.25">
      <c r="A21" s="132">
        <v>8</v>
      </c>
      <c r="B21" s="132"/>
      <c r="C21" s="292" t="e">
        <f>VLOOKUP($AH21,УЧАСТНИКИ!$A$1:$K$716,3,FALSE)</f>
        <v>#N/A</v>
      </c>
      <c r="D21" s="305">
        <f t="shared" si="0"/>
        <v>0</v>
      </c>
      <c r="E21" s="135" t="e">
        <f>VLOOKUP($AH21,УЧАСТНИКИ!$A$1:$K$716,4,FALSE)</f>
        <v>#N/A</v>
      </c>
      <c r="F21" s="135" t="e">
        <f>VLOOKUP($AH21,УЧАСТНИКИ!$A$1:$K$716,8,FALSE)</f>
        <v>#N/A</v>
      </c>
      <c r="G21" s="217" t="e">
        <f>VLOOKUP($AH21,УЧАСТНИКИ!$A$1:$K$716,5,FALSE)</f>
        <v>#N/A</v>
      </c>
      <c r="H21" s="217" t="e">
        <f>VLOOKUP($AH21,УЧАСТНИКИ!#REF!,7,FALSE)</f>
        <v>#REF!</v>
      </c>
      <c r="I21" s="217" t="e">
        <f>VLOOKUP($AH21,УЧАСТНИКИ!$A$1:$K$716,11,FALSE)</f>
        <v>#N/A</v>
      </c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63"/>
      <c r="AD21" s="208"/>
      <c r="AE21" s="135"/>
      <c r="AF21" s="208"/>
      <c r="AG21" s="300" t="e">
        <f>VLOOKUP($AH21,УЧАСТНИКИ!$A$1:$K$716,10,FALSE)</f>
        <v>#N/A</v>
      </c>
      <c r="AH21" s="188"/>
    </row>
    <row r="22" spans="1:34" ht="23.1" customHeight="1" x14ac:dyDescent="0.25">
      <c r="A22" s="132">
        <v>12</v>
      </c>
      <c r="B22" s="132"/>
      <c r="C22" s="292" t="e">
        <f>VLOOKUP($AH22,УЧАСТНИКИ!$A$1:$K$716,3,FALSE)</f>
        <v>#N/A</v>
      </c>
      <c r="D22" s="305">
        <f t="shared" si="0"/>
        <v>0</v>
      </c>
      <c r="E22" s="135" t="e">
        <f>VLOOKUP($AH22,УЧАСТНИКИ!$A$1:$K$716,4,FALSE)</f>
        <v>#N/A</v>
      </c>
      <c r="F22" s="135" t="e">
        <f>VLOOKUP($AH22,УЧАСТНИКИ!$A$1:$K$716,8,FALSE)</f>
        <v>#N/A</v>
      </c>
      <c r="G22" s="217" t="e">
        <f>VLOOKUP($AH22,УЧАСТНИКИ!$A$1:$K$716,5,FALSE)</f>
        <v>#N/A</v>
      </c>
      <c r="H22" s="217" t="e">
        <f>VLOOKUP($AH22,УЧАСТНИКИ!#REF!,7,FALSE)</f>
        <v>#REF!</v>
      </c>
      <c r="I22" s="217" t="e">
        <f>VLOOKUP($AH22,УЧАСТНИКИ!$A$1:$K$716,11,FALSE)</f>
        <v>#N/A</v>
      </c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63"/>
      <c r="AD22" s="208"/>
      <c r="AE22" s="135"/>
      <c r="AF22" s="208"/>
      <c r="AG22" s="300" t="e">
        <f>VLOOKUP($AH22,УЧАСТНИКИ!$A$1:$K$716,10,FALSE)</f>
        <v>#N/A</v>
      </c>
      <c r="AH22" s="189"/>
    </row>
    <row r="23" spans="1:34" ht="23.1" customHeight="1" x14ac:dyDescent="0.25">
      <c r="A23" s="132">
        <v>13</v>
      </c>
      <c r="B23" s="132"/>
      <c r="C23" s="292" t="e">
        <f>VLOOKUP($AH23,УЧАСТНИКИ!$A$1:$K$716,3,FALSE)</f>
        <v>#N/A</v>
      </c>
      <c r="D23" s="305">
        <f t="shared" si="0"/>
        <v>0</v>
      </c>
      <c r="E23" s="135" t="e">
        <f>VLOOKUP($AH23,УЧАСТНИКИ!$A$1:$K$716,4,FALSE)</f>
        <v>#N/A</v>
      </c>
      <c r="F23" s="135" t="e">
        <f>VLOOKUP($AH23,УЧАСТНИКИ!$A$1:$K$716,8,FALSE)</f>
        <v>#N/A</v>
      </c>
      <c r="G23" s="217" t="e">
        <f>VLOOKUP($AH23,УЧАСТНИКИ!$A$1:$K$716,5,FALSE)</f>
        <v>#N/A</v>
      </c>
      <c r="H23" s="217" t="e">
        <f>VLOOKUP($AH23,УЧАСТНИКИ!#REF!,7,FALSE)</f>
        <v>#REF!</v>
      </c>
      <c r="I23" s="217" t="e">
        <f>VLOOKUP($AH23,УЧАСТНИКИ!$A$1:$K$716,11,FALSE)</f>
        <v>#N/A</v>
      </c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63"/>
      <c r="AD23" s="208"/>
      <c r="AE23" s="135"/>
      <c r="AF23" s="208"/>
      <c r="AG23" s="300" t="e">
        <f>VLOOKUP($AH23,УЧАСТНИКИ!$A$1:$K$716,10,FALSE)</f>
        <v>#N/A</v>
      </c>
      <c r="AH23" s="189"/>
    </row>
    <row r="24" spans="1:34" ht="23.1" customHeight="1" x14ac:dyDescent="0.25">
      <c r="A24" s="132">
        <v>14</v>
      </c>
      <c r="B24" s="132"/>
      <c r="C24" s="292" t="e">
        <f>VLOOKUP($AH24,УЧАСТНИКИ!$A$1:$K$716,3,FALSE)</f>
        <v>#N/A</v>
      </c>
      <c r="D24" s="305">
        <f t="shared" si="0"/>
        <v>0</v>
      </c>
      <c r="E24" s="135" t="e">
        <f>VLOOKUP($AH24,УЧАСТНИКИ!$A$1:$K$716,4,FALSE)</f>
        <v>#N/A</v>
      </c>
      <c r="F24" s="135" t="e">
        <f>VLOOKUP($AH24,УЧАСТНИКИ!$A$1:$K$716,8,FALSE)</f>
        <v>#N/A</v>
      </c>
      <c r="G24" s="217" t="e">
        <f>VLOOKUP($AH24,УЧАСТНИКИ!$A$1:$K$716,5,FALSE)</f>
        <v>#N/A</v>
      </c>
      <c r="H24" s="217" t="e">
        <f>VLOOKUP($AH24,УЧАСТНИКИ!#REF!,7,FALSE)</f>
        <v>#REF!</v>
      </c>
      <c r="I24" s="217" t="e">
        <f>VLOOKUP($AH24,УЧАСТНИКИ!$A$1:$K$716,11,FALSE)</f>
        <v>#N/A</v>
      </c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63"/>
      <c r="AD24" s="208"/>
      <c r="AE24" s="135"/>
      <c r="AF24" s="208"/>
      <c r="AG24" s="300" t="e">
        <f>VLOOKUP($AH24,УЧАСТНИКИ!$A$1:$K$716,10,FALSE)</f>
        <v>#N/A</v>
      </c>
      <c r="AH24" s="188"/>
    </row>
    <row r="25" spans="1:34" ht="23.1" customHeight="1" x14ac:dyDescent="0.25">
      <c r="A25" s="132">
        <v>14</v>
      </c>
      <c r="B25" s="132"/>
      <c r="C25" s="292" t="e">
        <f>VLOOKUP($AH25,УЧАСТНИКИ!$A$1:$K$716,3,FALSE)</f>
        <v>#N/A</v>
      </c>
      <c r="D25" s="305">
        <f t="shared" si="0"/>
        <v>0</v>
      </c>
      <c r="E25" s="135" t="e">
        <f>VLOOKUP($AH25,УЧАСТНИКИ!$A$1:$K$716,4,FALSE)</f>
        <v>#N/A</v>
      </c>
      <c r="F25" s="135" t="e">
        <f>VLOOKUP($AH25,УЧАСТНИКИ!$A$1:$K$716,8,FALSE)</f>
        <v>#N/A</v>
      </c>
      <c r="G25" s="217" t="e">
        <f>VLOOKUP($AH25,УЧАСТНИКИ!$A$1:$K$716,5,FALSE)</f>
        <v>#N/A</v>
      </c>
      <c r="H25" s="217" t="e">
        <f>VLOOKUP($AH25,УЧАСТНИКИ!#REF!,7,FALSE)</f>
        <v>#REF!</v>
      </c>
      <c r="I25" s="217" t="e">
        <f>VLOOKUP($AH25,УЧАСТНИКИ!$A$1:$K$716,11,FALSE)</f>
        <v>#N/A</v>
      </c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63"/>
      <c r="AD25" s="208"/>
      <c r="AE25" s="135"/>
      <c r="AF25" s="208"/>
      <c r="AG25" s="300" t="e">
        <f>VLOOKUP($AH25,УЧАСТНИКИ!$A$1:$K$716,10,FALSE)</f>
        <v>#N/A</v>
      </c>
      <c r="AH25" s="189"/>
    </row>
    <row r="26" spans="1:34" ht="23.1" customHeight="1" x14ac:dyDescent="0.25">
      <c r="A26" s="132"/>
      <c r="B26" s="132"/>
      <c r="C26" s="292" t="e">
        <f>VLOOKUP($AH26,УЧАСТНИКИ!$A$1:$K$716,3,FALSE)</f>
        <v>#N/A</v>
      </c>
      <c r="D26" s="305">
        <f t="shared" si="0"/>
        <v>0</v>
      </c>
      <c r="E26" s="135" t="e">
        <f>VLOOKUP($AH26,УЧАСТНИКИ!$A$1:$K$716,4,FALSE)</f>
        <v>#N/A</v>
      </c>
      <c r="F26" s="135" t="e">
        <f>VLOOKUP($AH26,УЧАСТНИКИ!$A$1:$K$716,8,FALSE)</f>
        <v>#N/A</v>
      </c>
      <c r="G26" s="217" t="e">
        <f>VLOOKUP($AH26,УЧАСТНИКИ!$A$1:$K$716,5,FALSE)</f>
        <v>#N/A</v>
      </c>
      <c r="H26" s="217" t="e">
        <f>VLOOKUP($AH26,УЧАСТНИКИ!#REF!,7,FALSE)</f>
        <v>#REF!</v>
      </c>
      <c r="I26" s="217" t="e">
        <f>VLOOKUP($AH26,УЧАСТНИКИ!$A$1:$K$716,11,FALSE)</f>
        <v>#N/A</v>
      </c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63"/>
      <c r="AD26" s="208"/>
      <c r="AE26" s="135"/>
      <c r="AF26" s="208"/>
      <c r="AG26" s="300" t="e">
        <f>VLOOKUP($AH26,УЧАСТНИКИ!$A$1:$K$716,10,FALSE)</f>
        <v>#N/A</v>
      </c>
      <c r="AH26" s="188"/>
    </row>
    <row r="27" spans="1:34" ht="23.1" customHeight="1" x14ac:dyDescent="0.25">
      <c r="A27" s="132"/>
      <c r="B27" s="132"/>
      <c r="C27" s="292" t="e">
        <f>VLOOKUP($AH27,УЧАСТНИКИ!$A$1:$K$716,3,FALSE)</f>
        <v>#N/A</v>
      </c>
      <c r="D27" s="305">
        <f t="shared" ref="D27:D72" si="1">AH27</f>
        <v>0</v>
      </c>
      <c r="E27" s="135" t="e">
        <f>VLOOKUP($AH27,УЧАСТНИКИ!$A$1:$K$716,4,FALSE)</f>
        <v>#N/A</v>
      </c>
      <c r="F27" s="135" t="e">
        <f>VLOOKUP($AH27,УЧАСТНИКИ!$A$1:$K$716,8,FALSE)</f>
        <v>#N/A</v>
      </c>
      <c r="G27" s="217" t="e">
        <f>VLOOKUP($AH27,УЧАСТНИКИ!$A$1:$K$716,5,FALSE)</f>
        <v>#N/A</v>
      </c>
      <c r="H27" s="217" t="e">
        <f>VLOOKUP($AH27,УЧАСТНИКИ!#REF!,7,FALSE)</f>
        <v>#REF!</v>
      </c>
      <c r="I27" s="217" t="e">
        <f>VLOOKUP($AH27,УЧАСТНИКИ!$A$1:$K$716,11,FALSE)</f>
        <v>#N/A</v>
      </c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63"/>
      <c r="AD27" s="208"/>
      <c r="AE27" s="135"/>
      <c r="AF27" s="208"/>
      <c r="AG27" s="300" t="e">
        <f>VLOOKUP($AH27,УЧАСТНИКИ!$A$1:$K$716,10,FALSE)</f>
        <v>#N/A</v>
      </c>
      <c r="AH27" s="188"/>
    </row>
    <row r="28" spans="1:34" ht="23.1" customHeight="1" x14ac:dyDescent="0.25">
      <c r="A28" s="132">
        <v>21</v>
      </c>
      <c r="B28" s="132"/>
      <c r="C28" s="292" t="e">
        <f>VLOOKUP($AH28,УЧАСТНИКИ!$A$1:$K$716,3,FALSE)</f>
        <v>#N/A</v>
      </c>
      <c r="D28" s="305">
        <f t="shared" si="1"/>
        <v>0</v>
      </c>
      <c r="E28" s="135" t="e">
        <f>VLOOKUP($AH28,УЧАСТНИКИ!$A$1:$K$716,4,FALSE)</f>
        <v>#N/A</v>
      </c>
      <c r="F28" s="135" t="e">
        <f>VLOOKUP($AH28,УЧАСТНИКИ!$A$1:$K$716,8,FALSE)</f>
        <v>#N/A</v>
      </c>
      <c r="G28" s="217" t="e">
        <f>VLOOKUP($AH28,УЧАСТНИКИ!$A$1:$K$716,5,FALSE)</f>
        <v>#N/A</v>
      </c>
      <c r="H28" s="217" t="e">
        <f>VLOOKUP($AH28,УЧАСТНИКИ!#REF!,7,FALSE)</f>
        <v>#REF!</v>
      </c>
      <c r="I28" s="217" t="e">
        <f>VLOOKUP($AH28,УЧАСТНИКИ!$A$1:$K$716,11,FALSE)</f>
        <v>#N/A</v>
      </c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63"/>
      <c r="AD28" s="208"/>
      <c r="AE28" s="135"/>
      <c r="AF28" s="208"/>
      <c r="AG28" s="300" t="e">
        <f>VLOOKUP($AH28,УЧАСТНИКИ!$A$1:$K$716,10,FALSE)</f>
        <v>#N/A</v>
      </c>
      <c r="AH28" s="188"/>
    </row>
    <row r="29" spans="1:34" ht="23.1" customHeight="1" x14ac:dyDescent="0.25">
      <c r="A29" s="132">
        <v>1</v>
      </c>
      <c r="B29" s="132"/>
      <c r="C29" s="292" t="e">
        <f>VLOOKUP($AH29,УЧАСТНИКИ!$A$1:$K$716,3,FALSE)</f>
        <v>#N/A</v>
      </c>
      <c r="D29" s="305">
        <f t="shared" si="1"/>
        <v>0</v>
      </c>
      <c r="E29" s="135" t="e">
        <f>VLOOKUP($AH29,УЧАСТНИКИ!$A$1:$K$716,4,FALSE)</f>
        <v>#N/A</v>
      </c>
      <c r="F29" s="135" t="e">
        <f>VLOOKUP($AH29,УЧАСТНИКИ!$A$1:$K$716,8,FALSE)</f>
        <v>#N/A</v>
      </c>
      <c r="G29" s="217" t="e">
        <f>VLOOKUP($AH29,УЧАСТНИКИ!$A$1:$K$716,5,FALSE)</f>
        <v>#N/A</v>
      </c>
      <c r="H29" s="217" t="e">
        <f>VLOOKUP($AH29,УЧАСТНИКИ!#REF!,7,FALSE)</f>
        <v>#REF!</v>
      </c>
      <c r="I29" s="217" t="e">
        <f>VLOOKUP($AH29,УЧАСТНИКИ!$A$1:$K$716,11,FALSE)</f>
        <v>#N/A</v>
      </c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63"/>
      <c r="AD29" s="208"/>
      <c r="AE29" s="135"/>
      <c r="AF29" s="208"/>
      <c r="AG29" s="300" t="e">
        <f>VLOOKUP($AH29,УЧАСТНИКИ!$A$1:$K$716,10,FALSE)</f>
        <v>#N/A</v>
      </c>
      <c r="AH29" s="188"/>
    </row>
    <row r="30" spans="1:34" ht="23.1" customHeight="1" x14ac:dyDescent="0.25">
      <c r="A30" s="132">
        <v>2</v>
      </c>
      <c r="B30" s="132"/>
      <c r="C30" s="292" t="e">
        <f>VLOOKUP($AH30,УЧАСТНИКИ!$A$1:$K$716,3,FALSE)</f>
        <v>#N/A</v>
      </c>
      <c r="D30" s="305">
        <f t="shared" si="1"/>
        <v>0</v>
      </c>
      <c r="E30" s="135" t="e">
        <f>VLOOKUP($AH30,УЧАСТНИКИ!$A$1:$K$716,4,FALSE)</f>
        <v>#N/A</v>
      </c>
      <c r="F30" s="135" t="e">
        <f>VLOOKUP($AH30,УЧАСТНИКИ!$A$1:$K$716,8,FALSE)</f>
        <v>#N/A</v>
      </c>
      <c r="G30" s="217" t="e">
        <f>VLOOKUP($AH30,УЧАСТНИКИ!$A$1:$K$716,5,FALSE)</f>
        <v>#N/A</v>
      </c>
      <c r="H30" s="217" t="e">
        <f>VLOOKUP($AH30,УЧАСТНИКИ!#REF!,7,FALSE)</f>
        <v>#REF!</v>
      </c>
      <c r="I30" s="217" t="e">
        <f>VLOOKUP($AH30,УЧАСТНИКИ!$A$1:$K$716,11,FALSE)</f>
        <v>#N/A</v>
      </c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63"/>
      <c r="AD30" s="208"/>
      <c r="AE30" s="135"/>
      <c r="AF30" s="208"/>
      <c r="AG30" s="300" t="e">
        <f>VLOOKUP($AH30,УЧАСТНИКИ!$A$1:$K$716,10,FALSE)</f>
        <v>#N/A</v>
      </c>
      <c r="AH30" s="188"/>
    </row>
    <row r="31" spans="1:34" ht="23.1" customHeight="1" x14ac:dyDescent="0.25">
      <c r="A31" s="132">
        <v>3</v>
      </c>
      <c r="B31" s="132"/>
      <c r="C31" s="292" t="e">
        <f>VLOOKUP($AH31,УЧАСТНИКИ!$A$1:$K$716,3,FALSE)</f>
        <v>#N/A</v>
      </c>
      <c r="D31" s="305">
        <f t="shared" si="1"/>
        <v>0</v>
      </c>
      <c r="E31" s="135" t="e">
        <f>VLOOKUP($AH31,УЧАСТНИКИ!$A$1:$K$716,4,FALSE)</f>
        <v>#N/A</v>
      </c>
      <c r="F31" s="135" t="e">
        <f>VLOOKUP($AH31,УЧАСТНИКИ!$A$1:$K$716,8,FALSE)</f>
        <v>#N/A</v>
      </c>
      <c r="G31" s="217" t="e">
        <f>VLOOKUP($AH31,УЧАСТНИКИ!$A$1:$K$716,5,FALSE)</f>
        <v>#N/A</v>
      </c>
      <c r="H31" s="217" t="e">
        <f>VLOOKUP($AH31,УЧАСТНИКИ!#REF!,7,FALSE)</f>
        <v>#REF!</v>
      </c>
      <c r="I31" s="217" t="e">
        <f>VLOOKUP($AH31,УЧАСТНИКИ!$A$1:$K$716,11,FALSE)</f>
        <v>#N/A</v>
      </c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63"/>
      <c r="AD31" s="208"/>
      <c r="AE31" s="135"/>
      <c r="AF31" s="208"/>
      <c r="AG31" s="300" t="e">
        <f>VLOOKUP($AH31,УЧАСТНИКИ!$A$1:$K$716,10,FALSE)</f>
        <v>#N/A</v>
      </c>
      <c r="AH31" s="188"/>
    </row>
    <row r="32" spans="1:34" ht="23.1" customHeight="1" x14ac:dyDescent="0.25">
      <c r="A32" s="132">
        <v>25</v>
      </c>
      <c r="B32" s="132"/>
      <c r="C32" s="292" t="e">
        <f>VLOOKUP($AH32,УЧАСТНИКИ!$A$1:$K$716,3,FALSE)</f>
        <v>#N/A</v>
      </c>
      <c r="D32" s="305">
        <f t="shared" si="1"/>
        <v>0</v>
      </c>
      <c r="E32" s="135" t="e">
        <f>VLOOKUP($AH32,УЧАСТНИКИ!$A$1:$K$716,4,FALSE)</f>
        <v>#N/A</v>
      </c>
      <c r="F32" s="135" t="e">
        <f>VLOOKUP($AH32,УЧАСТНИКИ!$A$1:$K$716,8,FALSE)</f>
        <v>#N/A</v>
      </c>
      <c r="G32" s="217" t="e">
        <f>VLOOKUP($AH32,УЧАСТНИКИ!$A$1:$K$716,5,FALSE)</f>
        <v>#N/A</v>
      </c>
      <c r="H32" s="217" t="e">
        <f>VLOOKUP($AH32,УЧАСТНИКИ!#REF!,7,FALSE)</f>
        <v>#REF!</v>
      </c>
      <c r="I32" s="217" t="e">
        <f>VLOOKUP($AH32,УЧАСТНИКИ!$A$1:$K$716,11,FALSE)</f>
        <v>#N/A</v>
      </c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63"/>
      <c r="AD32" s="208"/>
      <c r="AE32" s="135"/>
      <c r="AF32" s="208"/>
      <c r="AG32" s="300" t="e">
        <f>VLOOKUP($AH32,УЧАСТНИКИ!$A$1:$K$716,10,FALSE)</f>
        <v>#N/A</v>
      </c>
      <c r="AH32" s="188"/>
    </row>
    <row r="33" spans="1:34" ht="23.1" customHeight="1" x14ac:dyDescent="0.25">
      <c r="A33" s="132">
        <v>26</v>
      </c>
      <c r="B33" s="132"/>
      <c r="C33" s="292" t="e">
        <f>VLOOKUP($AH33,УЧАСТНИКИ!$A$1:$K$716,3,FALSE)</f>
        <v>#N/A</v>
      </c>
      <c r="D33" s="305">
        <f t="shared" si="1"/>
        <v>0</v>
      </c>
      <c r="E33" s="135" t="e">
        <f>VLOOKUP($AH33,УЧАСТНИКИ!$A$1:$K$716,4,FALSE)</f>
        <v>#N/A</v>
      </c>
      <c r="F33" s="135" t="e">
        <f>VLOOKUP($AH33,УЧАСТНИКИ!$A$1:$K$716,8,FALSE)</f>
        <v>#N/A</v>
      </c>
      <c r="G33" s="217" t="e">
        <f>VLOOKUP($AH33,УЧАСТНИКИ!$A$1:$K$716,5,FALSE)</f>
        <v>#N/A</v>
      </c>
      <c r="H33" s="217" t="e">
        <f>VLOOKUP($AH33,УЧАСТНИКИ!#REF!,7,FALSE)</f>
        <v>#REF!</v>
      </c>
      <c r="I33" s="217" t="e">
        <f>VLOOKUP($AH33,УЧАСТНИКИ!$A$1:$K$716,11,FALSE)</f>
        <v>#N/A</v>
      </c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63"/>
      <c r="AD33" s="208"/>
      <c r="AE33" s="135"/>
      <c r="AF33" s="208"/>
      <c r="AG33" s="300" t="e">
        <f>VLOOKUP($AH33,УЧАСТНИКИ!$A$1:$K$716,10,FALSE)</f>
        <v>#N/A</v>
      </c>
      <c r="AH33" s="188"/>
    </row>
    <row r="34" spans="1:34" ht="23.1" customHeight="1" x14ac:dyDescent="0.25">
      <c r="A34" s="132">
        <v>33.299999999999997</v>
      </c>
      <c r="B34" s="132"/>
      <c r="C34" s="292" t="e">
        <f>VLOOKUP($AH34,УЧАСТНИКИ!$A$1:$K$716,3,FALSE)</f>
        <v>#N/A</v>
      </c>
      <c r="D34" s="305">
        <f t="shared" si="1"/>
        <v>0</v>
      </c>
      <c r="E34" s="135" t="e">
        <f>VLOOKUP($AH34,УЧАСТНИКИ!$A$1:$K$716,4,FALSE)</f>
        <v>#N/A</v>
      </c>
      <c r="F34" s="135" t="e">
        <f>VLOOKUP($AH34,УЧАСТНИКИ!$A$1:$K$716,8,FALSE)</f>
        <v>#N/A</v>
      </c>
      <c r="G34" s="217" t="e">
        <f>VLOOKUP($AH34,УЧАСТНИКИ!$A$1:$K$716,5,FALSE)</f>
        <v>#N/A</v>
      </c>
      <c r="H34" s="217" t="e">
        <f>VLOOKUP($AH34,УЧАСТНИКИ!#REF!,7,FALSE)</f>
        <v>#REF!</v>
      </c>
      <c r="I34" s="217" t="e">
        <f>VLOOKUP($AH34,УЧАСТНИКИ!$A$1:$K$716,11,FALSE)</f>
        <v>#N/A</v>
      </c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63"/>
      <c r="AD34" s="208"/>
      <c r="AE34" s="135"/>
      <c r="AF34" s="208"/>
      <c r="AG34" s="300" t="e">
        <f>VLOOKUP($AH34,УЧАСТНИКИ!$A$1:$K$716,10,FALSE)</f>
        <v>#N/A</v>
      </c>
      <c r="AH34" s="188"/>
    </row>
    <row r="35" spans="1:34" ht="23.1" customHeight="1" x14ac:dyDescent="0.25">
      <c r="A35" s="132">
        <v>40.6</v>
      </c>
      <c r="B35" s="132"/>
      <c r="C35" s="292" t="e">
        <f>VLOOKUP($AH35,УЧАСТНИКИ!$A$1:$K$716,3,FALSE)</f>
        <v>#N/A</v>
      </c>
      <c r="D35" s="305">
        <f t="shared" si="1"/>
        <v>0</v>
      </c>
      <c r="E35" s="135" t="e">
        <f>VLOOKUP($AH35,УЧАСТНИКИ!$A$1:$K$716,4,FALSE)</f>
        <v>#N/A</v>
      </c>
      <c r="F35" s="135" t="e">
        <f>VLOOKUP($AH35,УЧАСТНИКИ!$A$1:$K$716,8,FALSE)</f>
        <v>#N/A</v>
      </c>
      <c r="G35" s="217" t="e">
        <f>VLOOKUP($AH35,УЧАСТНИКИ!$A$1:$K$716,5,FALSE)</f>
        <v>#N/A</v>
      </c>
      <c r="H35" s="217" t="e">
        <f>VLOOKUP($AH35,УЧАСТНИКИ!#REF!,7,FALSE)</f>
        <v>#REF!</v>
      </c>
      <c r="I35" s="217" t="e">
        <f>VLOOKUP($AH35,УЧАСТНИКИ!$A$1:$K$716,11,FALSE)</f>
        <v>#N/A</v>
      </c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63"/>
      <c r="AD35" s="208"/>
      <c r="AE35" s="135"/>
      <c r="AF35" s="208"/>
      <c r="AG35" s="300" t="e">
        <f>VLOOKUP($AH35,УЧАСТНИКИ!$A$1:$K$716,10,FALSE)</f>
        <v>#N/A</v>
      </c>
      <c r="AH35" s="188"/>
    </row>
    <row r="36" spans="1:34" ht="23.1" customHeight="1" x14ac:dyDescent="0.25">
      <c r="A36" s="132">
        <v>47.9</v>
      </c>
      <c r="B36" s="132"/>
      <c r="C36" s="292" t="e">
        <f>VLOOKUP($AH36,УЧАСТНИКИ!$A$1:$K$716,3,FALSE)</f>
        <v>#N/A</v>
      </c>
      <c r="D36" s="305">
        <f t="shared" si="1"/>
        <v>0</v>
      </c>
      <c r="E36" s="135" t="e">
        <f>VLOOKUP($AH36,УЧАСТНИКИ!$A$1:$K$716,4,FALSE)</f>
        <v>#N/A</v>
      </c>
      <c r="F36" s="135" t="e">
        <f>VLOOKUP($AH36,УЧАСТНИКИ!$A$1:$K$716,8,FALSE)</f>
        <v>#N/A</v>
      </c>
      <c r="G36" s="217" t="e">
        <f>VLOOKUP($AH36,УЧАСТНИКИ!$A$1:$K$716,5,FALSE)</f>
        <v>#N/A</v>
      </c>
      <c r="H36" s="217" t="e">
        <f>VLOOKUP($AH36,УЧАСТНИКИ!#REF!,7,FALSE)</f>
        <v>#REF!</v>
      </c>
      <c r="I36" s="217" t="e">
        <f>VLOOKUP($AH36,УЧАСТНИКИ!$A$1:$K$716,11,FALSE)</f>
        <v>#N/A</v>
      </c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63"/>
      <c r="AD36" s="208"/>
      <c r="AE36" s="135"/>
      <c r="AF36" s="208"/>
      <c r="AG36" s="300" t="e">
        <f>VLOOKUP($AH36,УЧАСТНИКИ!$A$1:$K$716,10,FALSE)</f>
        <v>#N/A</v>
      </c>
      <c r="AH36" s="188"/>
    </row>
    <row r="37" spans="1:34" ht="23.1" customHeight="1" x14ac:dyDescent="0.25">
      <c r="A37" s="132">
        <v>55.2</v>
      </c>
      <c r="B37" s="132"/>
      <c r="C37" s="292" t="e">
        <f>VLOOKUP($AH37,УЧАСТНИКИ!$A$1:$K$716,3,FALSE)</f>
        <v>#N/A</v>
      </c>
      <c r="D37" s="305">
        <f t="shared" si="1"/>
        <v>0</v>
      </c>
      <c r="E37" s="135" t="e">
        <f>VLOOKUP($AH37,УЧАСТНИКИ!$A$1:$K$716,4,FALSE)</f>
        <v>#N/A</v>
      </c>
      <c r="F37" s="135" t="e">
        <f>VLOOKUP($AH37,УЧАСТНИКИ!$A$1:$K$716,8,FALSE)</f>
        <v>#N/A</v>
      </c>
      <c r="G37" s="217" t="e">
        <f>VLOOKUP($AH37,УЧАСТНИКИ!$A$1:$K$716,5,FALSE)</f>
        <v>#N/A</v>
      </c>
      <c r="H37" s="217" t="e">
        <f>VLOOKUP($AH37,УЧАСТНИКИ!#REF!,7,FALSE)</f>
        <v>#REF!</v>
      </c>
      <c r="I37" s="217" t="e">
        <f>VLOOKUP($AH37,УЧАСТНИКИ!$A$1:$K$716,11,FALSE)</f>
        <v>#N/A</v>
      </c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63"/>
      <c r="AD37" s="208"/>
      <c r="AE37" s="135"/>
      <c r="AF37" s="208"/>
      <c r="AG37" s="300" t="e">
        <f>VLOOKUP($AH37,УЧАСТНИКИ!$A$1:$K$716,10,FALSE)</f>
        <v>#N/A</v>
      </c>
      <c r="AH37" s="188"/>
    </row>
    <row r="38" spans="1:34" ht="23.1" customHeight="1" x14ac:dyDescent="0.25">
      <c r="A38" s="132">
        <v>62.5</v>
      </c>
      <c r="B38" s="132"/>
      <c r="C38" s="292" t="e">
        <f>VLOOKUP($AH38,УЧАСТНИКИ!$A$1:$K$716,3,FALSE)</f>
        <v>#N/A</v>
      </c>
      <c r="D38" s="305">
        <f t="shared" si="1"/>
        <v>0</v>
      </c>
      <c r="E38" s="135" t="e">
        <f>VLOOKUP($AH38,УЧАСТНИКИ!$A$1:$K$716,4,FALSE)</f>
        <v>#N/A</v>
      </c>
      <c r="F38" s="135" t="e">
        <f>VLOOKUP($AH38,УЧАСТНИКИ!$A$1:$K$716,8,FALSE)</f>
        <v>#N/A</v>
      </c>
      <c r="G38" s="217" t="e">
        <f>VLOOKUP($AH38,УЧАСТНИКИ!$A$1:$K$716,5,FALSE)</f>
        <v>#N/A</v>
      </c>
      <c r="H38" s="217" t="e">
        <f>VLOOKUP($AH38,УЧАСТНИКИ!#REF!,7,FALSE)</f>
        <v>#REF!</v>
      </c>
      <c r="I38" s="217" t="e">
        <f>VLOOKUP($AH38,УЧАСТНИКИ!$A$1:$K$716,11,FALSE)</f>
        <v>#N/A</v>
      </c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63"/>
      <c r="AD38" s="208"/>
      <c r="AE38" s="135"/>
      <c r="AF38" s="208"/>
      <c r="AG38" s="300" t="e">
        <f>VLOOKUP($AH38,УЧАСТНИКИ!$A$1:$K$716,10,FALSE)</f>
        <v>#N/A</v>
      </c>
      <c r="AH38" s="188"/>
    </row>
    <row r="39" spans="1:34" ht="23.1" customHeight="1" x14ac:dyDescent="0.25">
      <c r="A39" s="132">
        <v>69.8</v>
      </c>
      <c r="B39" s="132"/>
      <c r="C39" s="292" t="e">
        <f>VLOOKUP($AH39,УЧАСТНИКИ!$A$1:$K$716,3,FALSE)</f>
        <v>#N/A</v>
      </c>
      <c r="D39" s="305">
        <f t="shared" si="1"/>
        <v>0</v>
      </c>
      <c r="E39" s="135" t="e">
        <f>VLOOKUP($AH39,УЧАСТНИКИ!$A$1:$K$716,4,FALSE)</f>
        <v>#N/A</v>
      </c>
      <c r="F39" s="135" t="e">
        <f>VLOOKUP($AH39,УЧАСТНИКИ!$A$1:$K$716,8,FALSE)</f>
        <v>#N/A</v>
      </c>
      <c r="G39" s="217" t="e">
        <f>VLOOKUP($AH39,УЧАСТНИКИ!$A$1:$K$716,5,FALSE)</f>
        <v>#N/A</v>
      </c>
      <c r="H39" s="217" t="e">
        <f>VLOOKUP($AH39,УЧАСТНИКИ!#REF!,7,FALSE)</f>
        <v>#REF!</v>
      </c>
      <c r="I39" s="217" t="e">
        <f>VLOOKUP($AH39,УЧАСТНИКИ!$A$1:$K$716,11,FALSE)</f>
        <v>#N/A</v>
      </c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63"/>
      <c r="AD39" s="208"/>
      <c r="AE39" s="135"/>
      <c r="AF39" s="208"/>
      <c r="AG39" s="300" t="e">
        <f>VLOOKUP($AH39,УЧАСТНИКИ!$A$1:$K$716,10,FALSE)</f>
        <v>#N/A</v>
      </c>
      <c r="AH39" s="188"/>
    </row>
    <row r="40" spans="1:34" ht="23.1" customHeight="1" x14ac:dyDescent="0.25">
      <c r="A40" s="132">
        <v>33</v>
      </c>
      <c r="B40" s="132"/>
      <c r="C40" s="292" t="e">
        <f>VLOOKUP($AH40,УЧАСТНИКИ!$A$1:$K$716,3,FALSE)</f>
        <v>#N/A</v>
      </c>
      <c r="D40" s="305">
        <f t="shared" si="1"/>
        <v>0</v>
      </c>
      <c r="E40" s="135" t="e">
        <f>VLOOKUP($AH40,УЧАСТНИКИ!$A$1:$K$716,4,FALSE)</f>
        <v>#N/A</v>
      </c>
      <c r="F40" s="135" t="e">
        <f>VLOOKUP($AH40,УЧАСТНИКИ!$A$1:$K$716,8,FALSE)</f>
        <v>#N/A</v>
      </c>
      <c r="G40" s="217" t="e">
        <f>VLOOKUP($AH40,УЧАСТНИКИ!$A$1:$K$716,5,FALSE)</f>
        <v>#N/A</v>
      </c>
      <c r="H40" s="217" t="e">
        <f>VLOOKUP($AH40,УЧАСТНИКИ!#REF!,7,FALSE)</f>
        <v>#REF!</v>
      </c>
      <c r="I40" s="217" t="e">
        <f>VLOOKUP($AH40,УЧАСТНИКИ!$A$1:$K$716,11,FALSE)</f>
        <v>#N/A</v>
      </c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63"/>
      <c r="AD40" s="208"/>
      <c r="AE40" s="135"/>
      <c r="AF40" s="208"/>
      <c r="AG40" s="300" t="e">
        <f>VLOOKUP($AH40,УЧАСТНИКИ!$A$1:$K$716,10,FALSE)</f>
        <v>#N/A</v>
      </c>
      <c r="AH40" s="188"/>
    </row>
    <row r="41" spans="1:34" ht="23.1" customHeight="1" x14ac:dyDescent="0.25">
      <c r="A41" s="132">
        <v>34</v>
      </c>
      <c r="B41" s="132"/>
      <c r="C41" s="292" t="e">
        <f>VLOOKUP($AH41,УЧАСТНИКИ!$A$1:$K$716,3,FALSE)</f>
        <v>#N/A</v>
      </c>
      <c r="D41" s="305">
        <f t="shared" si="1"/>
        <v>0</v>
      </c>
      <c r="E41" s="135" t="e">
        <f>VLOOKUP($AH41,УЧАСТНИКИ!$A$1:$K$716,4,FALSE)</f>
        <v>#N/A</v>
      </c>
      <c r="F41" s="135" t="e">
        <f>VLOOKUP($AH41,УЧАСТНИКИ!$A$1:$K$716,8,FALSE)</f>
        <v>#N/A</v>
      </c>
      <c r="G41" s="217" t="e">
        <f>VLOOKUP($AH41,УЧАСТНИКИ!$A$1:$K$716,5,FALSE)</f>
        <v>#N/A</v>
      </c>
      <c r="H41" s="217" t="e">
        <f>VLOOKUP($AH41,УЧАСТНИКИ!#REF!,7,FALSE)</f>
        <v>#REF!</v>
      </c>
      <c r="I41" s="217" t="e">
        <f>VLOOKUP($AH41,УЧАСТНИКИ!$A$1:$K$716,11,FALSE)</f>
        <v>#N/A</v>
      </c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63"/>
      <c r="AD41" s="208"/>
      <c r="AE41" s="135"/>
      <c r="AF41" s="208"/>
      <c r="AG41" s="300" t="e">
        <f>VLOOKUP($AH41,УЧАСТНИКИ!$A$1:$K$716,10,FALSE)</f>
        <v>#N/A</v>
      </c>
      <c r="AH41" s="188"/>
    </row>
    <row r="42" spans="1:34" ht="23.1" customHeight="1" x14ac:dyDescent="0.25">
      <c r="A42" s="132">
        <v>35</v>
      </c>
      <c r="B42" s="132"/>
      <c r="C42" s="292" t="e">
        <f>VLOOKUP($AH42,УЧАСТНИКИ!$A$1:$K$716,3,FALSE)</f>
        <v>#N/A</v>
      </c>
      <c r="D42" s="305">
        <f t="shared" si="1"/>
        <v>0</v>
      </c>
      <c r="E42" s="135" t="e">
        <f>VLOOKUP($AH42,УЧАСТНИКИ!$A$1:$K$716,4,FALSE)</f>
        <v>#N/A</v>
      </c>
      <c r="F42" s="135" t="e">
        <f>VLOOKUP($AH42,УЧАСТНИКИ!$A$1:$K$716,8,FALSE)</f>
        <v>#N/A</v>
      </c>
      <c r="G42" s="217" t="e">
        <f>VLOOKUP($AH42,УЧАСТНИКИ!$A$1:$K$716,5,FALSE)</f>
        <v>#N/A</v>
      </c>
      <c r="H42" s="217" t="e">
        <f>VLOOKUP($AH42,УЧАСТНИКИ!#REF!,7,FALSE)</f>
        <v>#REF!</v>
      </c>
      <c r="I42" s="217" t="e">
        <f>VLOOKUP($AH42,УЧАСТНИКИ!$A$1:$K$716,11,FALSE)</f>
        <v>#N/A</v>
      </c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63"/>
      <c r="AD42" s="208"/>
      <c r="AE42" s="135"/>
      <c r="AF42" s="208"/>
      <c r="AG42" s="300" t="e">
        <f>VLOOKUP($AH42,УЧАСТНИКИ!$A$1:$K$716,10,FALSE)</f>
        <v>#N/A</v>
      </c>
      <c r="AH42" s="188"/>
    </row>
    <row r="43" spans="1:34" ht="23.1" customHeight="1" x14ac:dyDescent="0.25">
      <c r="A43" s="132">
        <v>36</v>
      </c>
      <c r="B43" s="132"/>
      <c r="C43" s="292" t="e">
        <f>VLOOKUP($AH43,УЧАСТНИКИ!$A$1:$K$716,3,FALSE)</f>
        <v>#N/A</v>
      </c>
      <c r="D43" s="305">
        <f t="shared" si="1"/>
        <v>0</v>
      </c>
      <c r="E43" s="135" t="e">
        <f>VLOOKUP($AH43,УЧАСТНИКИ!$A$1:$K$716,4,FALSE)</f>
        <v>#N/A</v>
      </c>
      <c r="F43" s="135" t="e">
        <f>VLOOKUP($AH43,УЧАСТНИКИ!$A$1:$K$716,8,FALSE)</f>
        <v>#N/A</v>
      </c>
      <c r="G43" s="217" t="e">
        <f>VLOOKUP($AH43,УЧАСТНИКИ!$A$1:$K$716,5,FALSE)</f>
        <v>#N/A</v>
      </c>
      <c r="H43" s="217" t="e">
        <f>VLOOKUP($AH43,УЧАСТНИКИ!#REF!,7,FALSE)</f>
        <v>#REF!</v>
      </c>
      <c r="I43" s="217" t="e">
        <f>VLOOKUP($AH43,УЧАСТНИКИ!$A$1:$K$716,11,FALSE)</f>
        <v>#N/A</v>
      </c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63"/>
      <c r="AD43" s="208"/>
      <c r="AE43" s="135"/>
      <c r="AF43" s="208"/>
      <c r="AG43" s="300" t="e">
        <f>VLOOKUP($AH43,УЧАСТНИКИ!$A$1:$K$716,10,FALSE)</f>
        <v>#N/A</v>
      </c>
      <c r="AH43" s="188"/>
    </row>
    <row r="44" spans="1:34" ht="23.1" customHeight="1" x14ac:dyDescent="0.25">
      <c r="A44" s="132">
        <v>37</v>
      </c>
      <c r="B44" s="132"/>
      <c r="C44" s="292" t="e">
        <f>VLOOKUP($AH44,УЧАСТНИКИ!$A$1:$K$716,3,FALSE)</f>
        <v>#N/A</v>
      </c>
      <c r="D44" s="305">
        <f t="shared" si="1"/>
        <v>0</v>
      </c>
      <c r="E44" s="135" t="e">
        <f>VLOOKUP($AH44,УЧАСТНИКИ!$A$1:$K$716,4,FALSE)</f>
        <v>#N/A</v>
      </c>
      <c r="F44" s="135" t="e">
        <f>VLOOKUP($AH44,УЧАСТНИКИ!$A$1:$K$716,8,FALSE)</f>
        <v>#N/A</v>
      </c>
      <c r="G44" s="217" t="e">
        <f>VLOOKUP($AH44,УЧАСТНИКИ!$A$1:$K$716,5,FALSE)</f>
        <v>#N/A</v>
      </c>
      <c r="H44" s="217" t="e">
        <f>VLOOKUP($AH44,УЧАСТНИКИ!#REF!,7,FALSE)</f>
        <v>#REF!</v>
      </c>
      <c r="I44" s="217" t="e">
        <f>VLOOKUP($AH44,УЧАСТНИКИ!$A$1:$K$716,11,FALSE)</f>
        <v>#N/A</v>
      </c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63"/>
      <c r="AD44" s="208"/>
      <c r="AE44" s="135"/>
      <c r="AF44" s="208"/>
      <c r="AG44" s="300" t="e">
        <f>VLOOKUP($AH44,УЧАСТНИКИ!$A$1:$K$716,10,FALSE)</f>
        <v>#N/A</v>
      </c>
      <c r="AH44" s="188"/>
    </row>
    <row r="45" spans="1:34" ht="23.1" customHeight="1" x14ac:dyDescent="0.25">
      <c r="A45" s="132">
        <v>38</v>
      </c>
      <c r="B45" s="132"/>
      <c r="C45" s="292" t="e">
        <f>VLOOKUP($AH45,УЧАСТНИКИ!$A$1:$K$716,3,FALSE)</f>
        <v>#N/A</v>
      </c>
      <c r="D45" s="305">
        <f t="shared" si="1"/>
        <v>0</v>
      </c>
      <c r="E45" s="135" t="e">
        <f>VLOOKUP($AH45,УЧАСТНИКИ!$A$1:$K$716,4,FALSE)</f>
        <v>#N/A</v>
      </c>
      <c r="F45" s="135" t="e">
        <f>VLOOKUP($AH45,УЧАСТНИКИ!$A$1:$K$716,8,FALSE)</f>
        <v>#N/A</v>
      </c>
      <c r="G45" s="217" t="e">
        <f>VLOOKUP($AH45,УЧАСТНИКИ!$A$1:$K$716,5,FALSE)</f>
        <v>#N/A</v>
      </c>
      <c r="H45" s="217" t="e">
        <f>VLOOKUP($AH45,УЧАСТНИКИ!#REF!,7,FALSE)</f>
        <v>#REF!</v>
      </c>
      <c r="I45" s="217" t="e">
        <f>VLOOKUP($AH45,УЧАСТНИКИ!$A$1:$K$716,11,FALSE)</f>
        <v>#N/A</v>
      </c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63"/>
      <c r="AD45" s="208"/>
      <c r="AE45" s="135"/>
      <c r="AF45" s="208"/>
      <c r="AG45" s="300" t="e">
        <f>VLOOKUP($AH45,УЧАСТНИКИ!$A$1:$K$716,10,FALSE)</f>
        <v>#N/A</v>
      </c>
      <c r="AH45" s="188"/>
    </row>
    <row r="46" spans="1:34" ht="23.1" customHeight="1" x14ac:dyDescent="0.25">
      <c r="A46" s="132">
        <v>39</v>
      </c>
      <c r="B46" s="132"/>
      <c r="C46" s="292" t="e">
        <f>VLOOKUP($AH46,УЧАСТНИКИ!$A$1:$K$716,3,FALSE)</f>
        <v>#N/A</v>
      </c>
      <c r="D46" s="305">
        <f t="shared" si="1"/>
        <v>0</v>
      </c>
      <c r="E46" s="135" t="e">
        <f>VLOOKUP($AH46,УЧАСТНИКИ!$A$1:$K$716,4,FALSE)</f>
        <v>#N/A</v>
      </c>
      <c r="F46" s="135" t="e">
        <f>VLOOKUP($AH46,УЧАСТНИКИ!$A$1:$K$716,8,FALSE)</f>
        <v>#N/A</v>
      </c>
      <c r="G46" s="217" t="e">
        <f>VLOOKUP($AH46,УЧАСТНИКИ!$A$1:$K$716,5,FALSE)</f>
        <v>#N/A</v>
      </c>
      <c r="H46" s="217" t="e">
        <f>VLOOKUP($AH46,УЧАСТНИКИ!#REF!,7,FALSE)</f>
        <v>#REF!</v>
      </c>
      <c r="I46" s="217" t="e">
        <f>VLOOKUP($AH46,УЧАСТНИКИ!$A$1:$K$716,11,FALSE)</f>
        <v>#N/A</v>
      </c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63"/>
      <c r="AD46" s="208"/>
      <c r="AE46" s="135"/>
      <c r="AF46" s="208"/>
      <c r="AG46" s="300" t="e">
        <f>VLOOKUP($AH46,УЧАСТНИКИ!$A$1:$K$716,10,FALSE)</f>
        <v>#N/A</v>
      </c>
      <c r="AH46" s="188"/>
    </row>
    <row r="47" spans="1:34" ht="23.1" customHeight="1" x14ac:dyDescent="0.25">
      <c r="A47" s="132">
        <v>40</v>
      </c>
      <c r="B47" s="132"/>
      <c r="C47" s="292" t="e">
        <f>VLOOKUP($AH47,УЧАСТНИКИ!$A$1:$K$716,3,FALSE)</f>
        <v>#N/A</v>
      </c>
      <c r="D47" s="305">
        <f t="shared" si="1"/>
        <v>0</v>
      </c>
      <c r="E47" s="135" t="e">
        <f>VLOOKUP($AH47,УЧАСТНИКИ!$A$1:$K$716,4,FALSE)</f>
        <v>#N/A</v>
      </c>
      <c r="F47" s="135" t="e">
        <f>VLOOKUP($AH47,УЧАСТНИКИ!$A$1:$K$716,8,FALSE)</f>
        <v>#N/A</v>
      </c>
      <c r="G47" s="217" t="e">
        <f>VLOOKUP($AH47,УЧАСТНИКИ!$A$1:$K$716,5,FALSE)</f>
        <v>#N/A</v>
      </c>
      <c r="H47" s="217" t="e">
        <f>VLOOKUP($AH47,УЧАСТНИКИ!#REF!,7,FALSE)</f>
        <v>#REF!</v>
      </c>
      <c r="I47" s="217" t="e">
        <f>VLOOKUP($AH47,УЧАСТНИКИ!$A$1:$K$716,11,FALSE)</f>
        <v>#N/A</v>
      </c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63"/>
      <c r="AD47" s="208"/>
      <c r="AE47" s="135"/>
      <c r="AF47" s="208"/>
      <c r="AG47" s="300" t="e">
        <f>VLOOKUP($AH47,УЧАСТНИКИ!$A$1:$K$716,10,FALSE)</f>
        <v>#N/A</v>
      </c>
      <c r="AH47" s="188"/>
    </row>
    <row r="48" spans="1:34" ht="23.1" customHeight="1" x14ac:dyDescent="0.25">
      <c r="A48" s="132">
        <v>41</v>
      </c>
      <c r="B48" s="132"/>
      <c r="C48" s="292" t="e">
        <f>VLOOKUP($AH48,УЧАСТНИКИ!$A$1:$K$716,3,FALSE)</f>
        <v>#N/A</v>
      </c>
      <c r="D48" s="305">
        <f t="shared" si="1"/>
        <v>0</v>
      </c>
      <c r="E48" s="135" t="e">
        <f>VLOOKUP($AH48,УЧАСТНИКИ!$A$1:$K$716,4,FALSE)</f>
        <v>#N/A</v>
      </c>
      <c r="F48" s="135" t="e">
        <f>VLOOKUP($AH48,УЧАСТНИКИ!$A$1:$K$716,8,FALSE)</f>
        <v>#N/A</v>
      </c>
      <c r="G48" s="217" t="e">
        <f>VLOOKUP($AH48,УЧАСТНИКИ!$A$1:$K$716,5,FALSE)</f>
        <v>#N/A</v>
      </c>
      <c r="H48" s="217" t="e">
        <f>VLOOKUP($AH48,УЧАСТНИКИ!#REF!,7,FALSE)</f>
        <v>#REF!</v>
      </c>
      <c r="I48" s="217" t="e">
        <f>VLOOKUP($AH48,УЧАСТНИКИ!$A$1:$K$716,11,FALSE)</f>
        <v>#N/A</v>
      </c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63"/>
      <c r="AD48" s="208"/>
      <c r="AE48" s="135"/>
      <c r="AF48" s="208"/>
      <c r="AG48" s="300" t="e">
        <f>VLOOKUP($AH48,УЧАСТНИКИ!$A$1:$K$716,10,FALSE)</f>
        <v>#N/A</v>
      </c>
      <c r="AH48" s="188"/>
    </row>
    <row r="49" spans="1:34" ht="23.1" customHeight="1" x14ac:dyDescent="0.25">
      <c r="A49" s="132">
        <v>42</v>
      </c>
      <c r="B49" s="132"/>
      <c r="C49" s="292" t="e">
        <f>VLOOKUP($AH49,УЧАСТНИКИ!$A$1:$K$716,3,FALSE)</f>
        <v>#N/A</v>
      </c>
      <c r="D49" s="305">
        <f t="shared" si="1"/>
        <v>0</v>
      </c>
      <c r="E49" s="135" t="e">
        <f>VLOOKUP($AH49,УЧАСТНИКИ!$A$1:$K$716,4,FALSE)</f>
        <v>#N/A</v>
      </c>
      <c r="F49" s="135" t="e">
        <f>VLOOKUP($AH49,УЧАСТНИКИ!$A$1:$K$716,8,FALSE)</f>
        <v>#N/A</v>
      </c>
      <c r="G49" s="217" t="e">
        <f>VLOOKUP($AH49,УЧАСТНИКИ!$A$1:$K$716,5,FALSE)</f>
        <v>#N/A</v>
      </c>
      <c r="H49" s="217" t="e">
        <f>VLOOKUP($AH49,УЧАСТНИКИ!#REF!,7,FALSE)</f>
        <v>#REF!</v>
      </c>
      <c r="I49" s="217" t="e">
        <f>VLOOKUP($AH49,УЧАСТНИКИ!$A$1:$K$716,11,FALSE)</f>
        <v>#N/A</v>
      </c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63"/>
      <c r="AD49" s="208"/>
      <c r="AE49" s="135"/>
      <c r="AF49" s="208"/>
      <c r="AG49" s="300" t="e">
        <f>VLOOKUP($AH49,УЧАСТНИКИ!$A$1:$K$716,10,FALSE)</f>
        <v>#N/A</v>
      </c>
      <c r="AH49" s="188"/>
    </row>
    <row r="50" spans="1:34" ht="23.1" customHeight="1" x14ac:dyDescent="0.25">
      <c r="A50" s="132">
        <v>43</v>
      </c>
      <c r="B50" s="132"/>
      <c r="C50" s="292" t="e">
        <f>VLOOKUP($AH50,УЧАСТНИКИ!$A$1:$K$716,3,FALSE)</f>
        <v>#N/A</v>
      </c>
      <c r="D50" s="305">
        <f t="shared" si="1"/>
        <v>0</v>
      </c>
      <c r="E50" s="135" t="e">
        <f>VLOOKUP($AH50,УЧАСТНИКИ!$A$1:$K$716,4,FALSE)</f>
        <v>#N/A</v>
      </c>
      <c r="F50" s="135" t="e">
        <f>VLOOKUP($AH50,УЧАСТНИКИ!$A$1:$K$716,8,FALSE)</f>
        <v>#N/A</v>
      </c>
      <c r="G50" s="217" t="e">
        <f>VLOOKUP($AH50,УЧАСТНИКИ!$A$1:$K$716,5,FALSE)</f>
        <v>#N/A</v>
      </c>
      <c r="H50" s="217" t="e">
        <f>VLOOKUP($AH50,УЧАСТНИКИ!#REF!,7,FALSE)</f>
        <v>#REF!</v>
      </c>
      <c r="I50" s="217" t="e">
        <f>VLOOKUP($AH50,УЧАСТНИКИ!$A$1:$K$716,11,FALSE)</f>
        <v>#N/A</v>
      </c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63"/>
      <c r="AD50" s="208"/>
      <c r="AE50" s="135"/>
      <c r="AF50" s="208"/>
      <c r="AG50" s="300" t="e">
        <f>VLOOKUP($AH50,УЧАСТНИКИ!$A$1:$K$716,10,FALSE)</f>
        <v>#N/A</v>
      </c>
      <c r="AH50" s="188"/>
    </row>
    <row r="51" spans="1:34" ht="23.1" customHeight="1" x14ac:dyDescent="0.25">
      <c r="A51" s="132">
        <v>44</v>
      </c>
      <c r="B51" s="132"/>
      <c r="C51" s="292" t="e">
        <f>VLOOKUP($AH51,УЧАСТНИКИ!$A$1:$K$716,3,FALSE)</f>
        <v>#N/A</v>
      </c>
      <c r="D51" s="305">
        <f t="shared" si="1"/>
        <v>0</v>
      </c>
      <c r="E51" s="135" t="e">
        <f>VLOOKUP($AH51,УЧАСТНИКИ!$A$1:$K$716,4,FALSE)</f>
        <v>#N/A</v>
      </c>
      <c r="F51" s="135" t="e">
        <f>VLOOKUP($AH51,УЧАСТНИКИ!$A$1:$K$716,8,FALSE)</f>
        <v>#N/A</v>
      </c>
      <c r="G51" s="217" t="e">
        <f>VLOOKUP($AH51,УЧАСТНИКИ!$A$1:$K$716,5,FALSE)</f>
        <v>#N/A</v>
      </c>
      <c r="H51" s="217" t="e">
        <f>VLOOKUP($AH51,УЧАСТНИКИ!#REF!,7,FALSE)</f>
        <v>#REF!</v>
      </c>
      <c r="I51" s="217" t="e">
        <f>VLOOKUP($AH51,УЧАСТНИКИ!$A$1:$K$716,11,FALSE)</f>
        <v>#N/A</v>
      </c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63"/>
      <c r="AD51" s="208"/>
      <c r="AE51" s="135"/>
      <c r="AF51" s="208"/>
      <c r="AG51" s="300" t="e">
        <f>VLOOKUP($AH51,УЧАСТНИКИ!$A$1:$K$716,10,FALSE)</f>
        <v>#N/A</v>
      </c>
      <c r="AH51" s="188"/>
    </row>
    <row r="52" spans="1:34" ht="23.1" customHeight="1" x14ac:dyDescent="0.25">
      <c r="A52" s="132">
        <v>45</v>
      </c>
      <c r="B52" s="132"/>
      <c r="C52" s="292" t="e">
        <f>VLOOKUP($AH52,УЧАСТНИКИ!$A$1:$K$716,3,FALSE)</f>
        <v>#N/A</v>
      </c>
      <c r="D52" s="305">
        <f t="shared" si="1"/>
        <v>0</v>
      </c>
      <c r="E52" s="135" t="e">
        <f>VLOOKUP($AH52,УЧАСТНИКИ!$A$1:$K$716,4,FALSE)</f>
        <v>#N/A</v>
      </c>
      <c r="F52" s="135" t="e">
        <f>VLOOKUP($AH52,УЧАСТНИКИ!$A$1:$K$716,8,FALSE)</f>
        <v>#N/A</v>
      </c>
      <c r="G52" s="217" t="e">
        <f>VLOOKUP($AH52,УЧАСТНИКИ!$A$1:$K$716,5,FALSE)</f>
        <v>#N/A</v>
      </c>
      <c r="H52" s="217" t="e">
        <f>VLOOKUP($AH52,УЧАСТНИКИ!#REF!,7,FALSE)</f>
        <v>#REF!</v>
      </c>
      <c r="I52" s="217" t="e">
        <f>VLOOKUP($AH52,УЧАСТНИКИ!$A$1:$K$716,11,FALSE)</f>
        <v>#N/A</v>
      </c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63"/>
      <c r="AD52" s="208"/>
      <c r="AE52" s="135"/>
      <c r="AF52" s="208"/>
      <c r="AG52" s="300" t="e">
        <f>VLOOKUP($AH52,УЧАСТНИКИ!$A$1:$K$716,10,FALSE)</f>
        <v>#N/A</v>
      </c>
      <c r="AH52" s="188"/>
    </row>
    <row r="53" spans="1:34" ht="23.1" customHeight="1" x14ac:dyDescent="0.25">
      <c r="A53" s="132">
        <v>46</v>
      </c>
      <c r="B53" s="132"/>
      <c r="C53" s="292" t="e">
        <f>VLOOKUP($AH53,УЧАСТНИКИ!$A$1:$K$716,3,FALSE)</f>
        <v>#N/A</v>
      </c>
      <c r="D53" s="305">
        <f t="shared" si="1"/>
        <v>0</v>
      </c>
      <c r="E53" s="135" t="e">
        <f>VLOOKUP($AH53,УЧАСТНИКИ!$A$1:$K$716,4,FALSE)</f>
        <v>#N/A</v>
      </c>
      <c r="F53" s="135" t="e">
        <f>VLOOKUP($AH53,УЧАСТНИКИ!$A$1:$K$716,8,FALSE)</f>
        <v>#N/A</v>
      </c>
      <c r="G53" s="217" t="e">
        <f>VLOOKUP($AH53,УЧАСТНИКИ!$A$1:$K$716,5,FALSE)</f>
        <v>#N/A</v>
      </c>
      <c r="H53" s="217" t="e">
        <f>VLOOKUP($AH53,УЧАСТНИКИ!#REF!,7,FALSE)</f>
        <v>#REF!</v>
      </c>
      <c r="I53" s="217" t="e">
        <f>VLOOKUP($AH53,УЧАСТНИКИ!$A$1:$K$716,11,FALSE)</f>
        <v>#N/A</v>
      </c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63"/>
      <c r="AD53" s="208"/>
      <c r="AE53" s="135"/>
      <c r="AF53" s="208"/>
      <c r="AG53" s="300" t="e">
        <f>VLOOKUP($AH53,УЧАСТНИКИ!$A$1:$K$716,10,FALSE)</f>
        <v>#N/A</v>
      </c>
      <c r="AH53" s="188"/>
    </row>
    <row r="54" spans="1:34" ht="23.1" customHeight="1" x14ac:dyDescent="0.25">
      <c r="A54" s="132">
        <v>47</v>
      </c>
      <c r="B54" s="132"/>
      <c r="C54" s="292" t="e">
        <f>VLOOKUP($AH54,УЧАСТНИКИ!$A$1:$K$716,3,FALSE)</f>
        <v>#N/A</v>
      </c>
      <c r="D54" s="305">
        <f t="shared" si="1"/>
        <v>0</v>
      </c>
      <c r="E54" s="135" t="e">
        <f>VLOOKUP($AH54,УЧАСТНИКИ!$A$1:$K$716,4,FALSE)</f>
        <v>#N/A</v>
      </c>
      <c r="F54" s="135" t="e">
        <f>VLOOKUP($AH54,УЧАСТНИКИ!$A$1:$K$716,8,FALSE)</f>
        <v>#N/A</v>
      </c>
      <c r="G54" s="217" t="e">
        <f>VLOOKUP($AH54,УЧАСТНИКИ!$A$1:$K$716,5,FALSE)</f>
        <v>#N/A</v>
      </c>
      <c r="H54" s="217" t="e">
        <f>VLOOKUP($AH54,УЧАСТНИКИ!#REF!,7,FALSE)</f>
        <v>#REF!</v>
      </c>
      <c r="I54" s="217" t="e">
        <f>VLOOKUP($AH54,УЧАСТНИКИ!$A$1:$K$716,11,FALSE)</f>
        <v>#N/A</v>
      </c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63"/>
      <c r="AD54" s="208"/>
      <c r="AE54" s="135"/>
      <c r="AF54" s="208"/>
      <c r="AG54" s="300" t="e">
        <f>VLOOKUP($AH54,УЧАСТНИКИ!$A$1:$K$716,10,FALSE)</f>
        <v>#N/A</v>
      </c>
      <c r="AH54" s="188"/>
    </row>
    <row r="55" spans="1:34" ht="23.1" customHeight="1" x14ac:dyDescent="0.25">
      <c r="A55" s="132">
        <v>48</v>
      </c>
      <c r="B55" s="132"/>
      <c r="C55" s="292" t="e">
        <f>VLOOKUP($AH55,УЧАСТНИКИ!$A$1:$K$716,3,FALSE)</f>
        <v>#N/A</v>
      </c>
      <c r="D55" s="305">
        <f t="shared" si="1"/>
        <v>0</v>
      </c>
      <c r="E55" s="135" t="e">
        <f>VLOOKUP($AH55,УЧАСТНИКИ!$A$1:$K$716,4,FALSE)</f>
        <v>#N/A</v>
      </c>
      <c r="F55" s="135" t="e">
        <f>VLOOKUP($AH55,УЧАСТНИКИ!$A$1:$K$716,8,FALSE)</f>
        <v>#N/A</v>
      </c>
      <c r="G55" s="217" t="e">
        <f>VLOOKUP($AH55,УЧАСТНИКИ!$A$1:$K$716,5,FALSE)</f>
        <v>#N/A</v>
      </c>
      <c r="H55" s="217" t="e">
        <f>VLOOKUP($AH55,УЧАСТНИКИ!#REF!,7,FALSE)</f>
        <v>#REF!</v>
      </c>
      <c r="I55" s="217" t="e">
        <f>VLOOKUP($AH55,УЧАСТНИКИ!$A$1:$K$716,11,FALSE)</f>
        <v>#N/A</v>
      </c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63"/>
      <c r="AD55" s="208"/>
      <c r="AE55" s="135"/>
      <c r="AF55" s="208"/>
      <c r="AG55" s="300" t="e">
        <f>VLOOKUP($AH55,УЧАСТНИКИ!$A$1:$K$716,10,FALSE)</f>
        <v>#N/A</v>
      </c>
      <c r="AH55" s="188"/>
    </row>
    <row r="56" spans="1:34" ht="23.1" customHeight="1" x14ac:dyDescent="0.25">
      <c r="A56" s="132">
        <v>49</v>
      </c>
      <c r="B56" s="132"/>
      <c r="C56" s="292" t="e">
        <f>VLOOKUP($AH56,УЧАСТНИКИ!$A$1:$K$716,3,FALSE)</f>
        <v>#N/A</v>
      </c>
      <c r="D56" s="305">
        <f t="shared" si="1"/>
        <v>0</v>
      </c>
      <c r="E56" s="135" t="e">
        <f>VLOOKUP($AH56,УЧАСТНИКИ!$A$1:$K$716,4,FALSE)</f>
        <v>#N/A</v>
      </c>
      <c r="F56" s="135" t="e">
        <f>VLOOKUP($AH56,УЧАСТНИКИ!$A$1:$K$716,8,FALSE)</f>
        <v>#N/A</v>
      </c>
      <c r="G56" s="217" t="e">
        <f>VLOOKUP($AH56,УЧАСТНИКИ!$A$1:$K$716,5,FALSE)</f>
        <v>#N/A</v>
      </c>
      <c r="H56" s="217" t="e">
        <f>VLOOKUP($AH56,УЧАСТНИКИ!#REF!,7,FALSE)</f>
        <v>#REF!</v>
      </c>
      <c r="I56" s="217" t="e">
        <f>VLOOKUP($AH56,УЧАСТНИКИ!$A$1:$K$716,11,FALSE)</f>
        <v>#N/A</v>
      </c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63"/>
      <c r="AD56" s="208"/>
      <c r="AE56" s="135"/>
      <c r="AF56" s="208"/>
      <c r="AG56" s="300" t="e">
        <f>VLOOKUP($AH56,УЧАСТНИКИ!$A$1:$K$716,10,FALSE)</f>
        <v>#N/A</v>
      </c>
      <c r="AH56" s="188"/>
    </row>
    <row r="57" spans="1:34" ht="23.1" customHeight="1" x14ac:dyDescent="0.25">
      <c r="A57" s="132">
        <v>50</v>
      </c>
      <c r="B57" s="132"/>
      <c r="C57" s="292" t="e">
        <f>VLOOKUP($AH57,УЧАСТНИКИ!$A$1:$K$716,3,FALSE)</f>
        <v>#N/A</v>
      </c>
      <c r="D57" s="305">
        <f t="shared" si="1"/>
        <v>0</v>
      </c>
      <c r="E57" s="135" t="e">
        <f>VLOOKUP($AH57,УЧАСТНИКИ!$A$1:$K$716,4,FALSE)</f>
        <v>#N/A</v>
      </c>
      <c r="F57" s="135" t="e">
        <f>VLOOKUP($AH57,УЧАСТНИКИ!$A$1:$K$716,8,FALSE)</f>
        <v>#N/A</v>
      </c>
      <c r="G57" s="217" t="e">
        <f>VLOOKUP($AH57,УЧАСТНИКИ!$A$1:$K$716,5,FALSE)</f>
        <v>#N/A</v>
      </c>
      <c r="H57" s="217" t="e">
        <f>VLOOKUP($AH57,УЧАСТНИКИ!#REF!,7,FALSE)</f>
        <v>#REF!</v>
      </c>
      <c r="I57" s="217" t="e">
        <f>VLOOKUP($AH57,УЧАСТНИКИ!$A$1:$K$716,11,FALSE)</f>
        <v>#N/A</v>
      </c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63"/>
      <c r="AD57" s="208"/>
      <c r="AE57" s="135"/>
      <c r="AF57" s="208"/>
      <c r="AG57" s="300" t="e">
        <f>VLOOKUP($AH57,УЧАСТНИКИ!$A$1:$K$716,10,FALSE)</f>
        <v>#N/A</v>
      </c>
      <c r="AH57" s="188"/>
    </row>
    <row r="58" spans="1:34" ht="23.1" customHeight="1" x14ac:dyDescent="0.25">
      <c r="A58" s="132">
        <v>51</v>
      </c>
      <c r="B58" s="132"/>
      <c r="C58" s="292" t="e">
        <f>VLOOKUP($AH58,УЧАСТНИКИ!$A$1:$K$716,3,FALSE)</f>
        <v>#N/A</v>
      </c>
      <c r="D58" s="305">
        <f t="shared" si="1"/>
        <v>0</v>
      </c>
      <c r="E58" s="135" t="e">
        <f>VLOOKUP($AH58,УЧАСТНИКИ!$A$1:$K$716,4,FALSE)</f>
        <v>#N/A</v>
      </c>
      <c r="F58" s="135" t="e">
        <f>VLOOKUP($AH58,УЧАСТНИКИ!$A$1:$K$716,8,FALSE)</f>
        <v>#N/A</v>
      </c>
      <c r="G58" s="217" t="e">
        <f>VLOOKUP($AH58,УЧАСТНИКИ!$A$1:$K$716,5,FALSE)</f>
        <v>#N/A</v>
      </c>
      <c r="H58" s="217" t="e">
        <f>VLOOKUP($AH58,УЧАСТНИКИ!#REF!,7,FALSE)</f>
        <v>#REF!</v>
      </c>
      <c r="I58" s="217" t="e">
        <f>VLOOKUP($AH58,УЧАСТНИКИ!$A$1:$K$716,11,FALSE)</f>
        <v>#N/A</v>
      </c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63"/>
      <c r="AD58" s="208"/>
      <c r="AE58" s="135"/>
      <c r="AF58" s="208"/>
      <c r="AG58" s="300" t="e">
        <f>VLOOKUP($AH58,УЧАСТНИКИ!$A$1:$K$716,10,FALSE)</f>
        <v>#N/A</v>
      </c>
      <c r="AH58" s="188"/>
    </row>
    <row r="59" spans="1:34" ht="23.1" customHeight="1" x14ac:dyDescent="0.25">
      <c r="A59" s="132">
        <v>52</v>
      </c>
      <c r="B59" s="132"/>
      <c r="C59" s="292" t="e">
        <f>VLOOKUP($AH59,УЧАСТНИКИ!$A$1:$K$716,3,FALSE)</f>
        <v>#N/A</v>
      </c>
      <c r="D59" s="305">
        <f t="shared" si="1"/>
        <v>0</v>
      </c>
      <c r="E59" s="135" t="e">
        <f>VLOOKUP($AH59,УЧАСТНИКИ!$A$1:$K$716,4,FALSE)</f>
        <v>#N/A</v>
      </c>
      <c r="F59" s="135" t="e">
        <f>VLOOKUP($AH59,УЧАСТНИКИ!$A$1:$K$716,8,FALSE)</f>
        <v>#N/A</v>
      </c>
      <c r="G59" s="217" t="e">
        <f>VLOOKUP($AH59,УЧАСТНИКИ!$A$1:$K$716,5,FALSE)</f>
        <v>#N/A</v>
      </c>
      <c r="H59" s="217" t="e">
        <f>VLOOKUP($AH59,УЧАСТНИКИ!#REF!,7,FALSE)</f>
        <v>#REF!</v>
      </c>
      <c r="I59" s="217" t="e">
        <f>VLOOKUP($AH59,УЧАСТНИКИ!$A$1:$K$716,11,FALSE)</f>
        <v>#N/A</v>
      </c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63"/>
      <c r="AD59" s="208"/>
      <c r="AE59" s="135"/>
      <c r="AF59" s="208"/>
      <c r="AG59" s="300" t="e">
        <f>VLOOKUP($AH59,УЧАСТНИКИ!$A$1:$K$716,10,FALSE)</f>
        <v>#N/A</v>
      </c>
      <c r="AH59" s="188"/>
    </row>
    <row r="60" spans="1:34" ht="23.1" customHeight="1" x14ac:dyDescent="0.25">
      <c r="A60" s="132">
        <v>53</v>
      </c>
      <c r="B60" s="132"/>
      <c r="C60" s="292" t="e">
        <f>VLOOKUP($AH60,УЧАСТНИКИ!$A$1:$K$716,3,FALSE)</f>
        <v>#N/A</v>
      </c>
      <c r="D60" s="305">
        <f t="shared" si="1"/>
        <v>0</v>
      </c>
      <c r="E60" s="135" t="e">
        <f>VLOOKUP($AH60,УЧАСТНИКИ!$A$1:$K$716,4,FALSE)</f>
        <v>#N/A</v>
      </c>
      <c r="F60" s="135" t="e">
        <f>VLOOKUP($AH60,УЧАСТНИКИ!$A$1:$K$716,8,FALSE)</f>
        <v>#N/A</v>
      </c>
      <c r="G60" s="217" t="e">
        <f>VLOOKUP($AH60,УЧАСТНИКИ!$A$1:$K$716,5,FALSE)</f>
        <v>#N/A</v>
      </c>
      <c r="H60" s="217" t="e">
        <f>VLOOKUP($AH60,УЧАСТНИКИ!#REF!,7,FALSE)</f>
        <v>#REF!</v>
      </c>
      <c r="I60" s="217" t="e">
        <f>VLOOKUP($AH60,УЧАСТНИКИ!$A$1:$K$716,11,FALSE)</f>
        <v>#N/A</v>
      </c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63"/>
      <c r="AD60" s="208"/>
      <c r="AE60" s="135"/>
      <c r="AF60" s="208"/>
      <c r="AG60" s="300" t="e">
        <f>VLOOKUP($AH60,УЧАСТНИКИ!$A$1:$K$716,10,FALSE)</f>
        <v>#N/A</v>
      </c>
      <c r="AH60" s="188"/>
    </row>
    <row r="61" spans="1:34" ht="23.1" customHeight="1" x14ac:dyDescent="0.25">
      <c r="A61" s="132">
        <v>54</v>
      </c>
      <c r="B61" s="132"/>
      <c r="C61" s="292" t="e">
        <f>VLOOKUP($AH61,УЧАСТНИКИ!$A$1:$K$716,3,FALSE)</f>
        <v>#N/A</v>
      </c>
      <c r="D61" s="305">
        <f t="shared" si="1"/>
        <v>0</v>
      </c>
      <c r="E61" s="135" t="e">
        <f>VLOOKUP($AH61,УЧАСТНИКИ!$A$1:$K$716,4,FALSE)</f>
        <v>#N/A</v>
      </c>
      <c r="F61" s="135" t="e">
        <f>VLOOKUP($AH61,УЧАСТНИКИ!$A$1:$K$716,8,FALSE)</f>
        <v>#N/A</v>
      </c>
      <c r="G61" s="217" t="e">
        <f>VLOOKUP($AH61,УЧАСТНИКИ!$A$1:$K$716,5,FALSE)</f>
        <v>#N/A</v>
      </c>
      <c r="H61" s="217" t="e">
        <f>VLOOKUP($AH61,УЧАСТНИКИ!#REF!,7,FALSE)</f>
        <v>#REF!</v>
      </c>
      <c r="I61" s="217" t="e">
        <f>VLOOKUP($AH61,УЧАСТНИКИ!$A$1:$K$716,11,FALSE)</f>
        <v>#N/A</v>
      </c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63"/>
      <c r="AD61" s="208"/>
      <c r="AE61" s="135"/>
      <c r="AF61" s="208"/>
      <c r="AG61" s="300" t="e">
        <f>VLOOKUP($AH61,УЧАСТНИКИ!$A$1:$K$716,10,FALSE)</f>
        <v>#N/A</v>
      </c>
      <c r="AH61" s="188"/>
    </row>
    <row r="62" spans="1:34" ht="23.1" customHeight="1" x14ac:dyDescent="0.25">
      <c r="A62" s="132">
        <v>55</v>
      </c>
      <c r="B62" s="132"/>
      <c r="C62" s="292" t="e">
        <f>VLOOKUP($AH62,УЧАСТНИКИ!$A$1:$K$716,3,FALSE)</f>
        <v>#N/A</v>
      </c>
      <c r="D62" s="305">
        <f t="shared" si="1"/>
        <v>0</v>
      </c>
      <c r="E62" s="135" t="e">
        <f>VLOOKUP($AH62,УЧАСТНИКИ!$A$1:$K$716,4,FALSE)</f>
        <v>#N/A</v>
      </c>
      <c r="F62" s="135" t="e">
        <f>VLOOKUP($AH62,УЧАСТНИКИ!$A$1:$K$716,8,FALSE)</f>
        <v>#N/A</v>
      </c>
      <c r="G62" s="217" t="e">
        <f>VLOOKUP($AH62,УЧАСТНИКИ!$A$1:$K$716,5,FALSE)</f>
        <v>#N/A</v>
      </c>
      <c r="H62" s="217" t="e">
        <f>VLOOKUP($AH62,УЧАСТНИКИ!#REF!,7,FALSE)</f>
        <v>#REF!</v>
      </c>
      <c r="I62" s="217" t="e">
        <f>VLOOKUP($AH62,УЧАСТНИКИ!$A$1:$K$716,11,FALSE)</f>
        <v>#N/A</v>
      </c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63"/>
      <c r="AD62" s="208"/>
      <c r="AE62" s="135"/>
      <c r="AF62" s="208"/>
      <c r="AG62" s="300" t="e">
        <f>VLOOKUP($AH62,УЧАСТНИКИ!$A$1:$K$716,10,FALSE)</f>
        <v>#N/A</v>
      </c>
      <c r="AH62" s="188"/>
    </row>
    <row r="63" spans="1:34" ht="23.1" customHeight="1" x14ac:dyDescent="0.25">
      <c r="A63" s="132">
        <v>56</v>
      </c>
      <c r="B63" s="132"/>
      <c r="C63" s="292" t="e">
        <f>VLOOKUP($AH63,УЧАСТНИКИ!$A$1:$K$716,3,FALSE)</f>
        <v>#N/A</v>
      </c>
      <c r="D63" s="305">
        <f t="shared" si="1"/>
        <v>0</v>
      </c>
      <c r="E63" s="135" t="e">
        <f>VLOOKUP($AH63,УЧАСТНИКИ!$A$1:$K$716,4,FALSE)</f>
        <v>#N/A</v>
      </c>
      <c r="F63" s="135" t="e">
        <f>VLOOKUP($AH63,УЧАСТНИКИ!$A$1:$K$716,8,FALSE)</f>
        <v>#N/A</v>
      </c>
      <c r="G63" s="217" t="e">
        <f>VLOOKUP($AH63,УЧАСТНИКИ!$A$1:$K$716,5,FALSE)</f>
        <v>#N/A</v>
      </c>
      <c r="H63" s="217" t="e">
        <f>VLOOKUP($AH63,УЧАСТНИКИ!#REF!,7,FALSE)</f>
        <v>#REF!</v>
      </c>
      <c r="I63" s="217" t="e">
        <f>VLOOKUP($AH63,УЧАСТНИКИ!$A$1:$K$716,11,FALSE)</f>
        <v>#N/A</v>
      </c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63"/>
      <c r="AD63" s="208"/>
      <c r="AE63" s="135"/>
      <c r="AF63" s="208"/>
      <c r="AG63" s="300" t="e">
        <f>VLOOKUP($AH63,УЧАСТНИКИ!$A$1:$K$716,10,FALSE)</f>
        <v>#N/A</v>
      </c>
      <c r="AH63" s="188"/>
    </row>
    <row r="64" spans="1:34" ht="23.1" customHeight="1" x14ac:dyDescent="0.25">
      <c r="A64" s="132">
        <v>57</v>
      </c>
      <c r="B64" s="132"/>
      <c r="C64" s="292" t="e">
        <f>VLOOKUP($AH64,УЧАСТНИКИ!$A$1:$K$716,3,FALSE)</f>
        <v>#N/A</v>
      </c>
      <c r="D64" s="305">
        <f t="shared" si="1"/>
        <v>0</v>
      </c>
      <c r="E64" s="135" t="e">
        <f>VLOOKUP($AH64,УЧАСТНИКИ!$A$1:$K$716,4,FALSE)</f>
        <v>#N/A</v>
      </c>
      <c r="F64" s="135" t="e">
        <f>VLOOKUP($AH64,УЧАСТНИКИ!$A$1:$K$716,8,FALSE)</f>
        <v>#N/A</v>
      </c>
      <c r="G64" s="217" t="e">
        <f>VLOOKUP($AH64,УЧАСТНИКИ!$A$1:$K$716,5,FALSE)</f>
        <v>#N/A</v>
      </c>
      <c r="H64" s="217" t="e">
        <f>VLOOKUP($AH64,УЧАСТНИКИ!#REF!,7,FALSE)</f>
        <v>#REF!</v>
      </c>
      <c r="I64" s="217" t="e">
        <f>VLOOKUP($AH64,УЧАСТНИКИ!$A$1:$K$716,11,FALSE)</f>
        <v>#N/A</v>
      </c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63"/>
      <c r="AD64" s="208"/>
      <c r="AE64" s="135"/>
      <c r="AF64" s="208"/>
      <c r="AG64" s="300" t="e">
        <f>VLOOKUP($AH64,УЧАСТНИКИ!$A$1:$K$716,10,FALSE)</f>
        <v>#N/A</v>
      </c>
      <c r="AH64" s="188"/>
    </row>
    <row r="65" spans="1:34" ht="23.1" customHeight="1" x14ac:dyDescent="0.25">
      <c r="A65" s="132">
        <v>58</v>
      </c>
      <c r="B65" s="132"/>
      <c r="C65" s="292" t="e">
        <f>VLOOKUP($AH65,УЧАСТНИКИ!$A$1:$K$716,3,FALSE)</f>
        <v>#N/A</v>
      </c>
      <c r="D65" s="305">
        <f t="shared" si="1"/>
        <v>0</v>
      </c>
      <c r="E65" s="135" t="e">
        <f>VLOOKUP($AH65,УЧАСТНИКИ!$A$1:$K$716,4,FALSE)</f>
        <v>#N/A</v>
      </c>
      <c r="F65" s="135" t="e">
        <f>VLOOKUP($AH65,УЧАСТНИКИ!$A$1:$K$716,8,FALSE)</f>
        <v>#N/A</v>
      </c>
      <c r="G65" s="217" t="e">
        <f>VLOOKUP($AH65,УЧАСТНИКИ!$A$1:$K$716,5,FALSE)</f>
        <v>#N/A</v>
      </c>
      <c r="H65" s="217" t="e">
        <f>VLOOKUP($AH65,УЧАСТНИКИ!#REF!,7,FALSE)</f>
        <v>#REF!</v>
      </c>
      <c r="I65" s="217" t="e">
        <f>VLOOKUP($AH65,УЧАСТНИКИ!$A$1:$K$716,11,FALSE)</f>
        <v>#N/A</v>
      </c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63"/>
      <c r="AD65" s="208"/>
      <c r="AE65" s="135"/>
      <c r="AF65" s="208"/>
      <c r="AG65" s="300" t="e">
        <f>VLOOKUP($AH65,УЧАСТНИКИ!$A$1:$K$716,10,FALSE)</f>
        <v>#N/A</v>
      </c>
      <c r="AH65" s="188"/>
    </row>
    <row r="66" spans="1:34" ht="23.1" customHeight="1" x14ac:dyDescent="0.25">
      <c r="A66" s="132">
        <v>59</v>
      </c>
      <c r="B66" s="132"/>
      <c r="C66" s="292" t="e">
        <f>VLOOKUP($AH66,УЧАСТНИКИ!$A$1:$K$716,3,FALSE)</f>
        <v>#N/A</v>
      </c>
      <c r="D66" s="305">
        <f t="shared" si="1"/>
        <v>0</v>
      </c>
      <c r="E66" s="135" t="e">
        <f>VLOOKUP($AH66,УЧАСТНИКИ!$A$1:$K$716,4,FALSE)</f>
        <v>#N/A</v>
      </c>
      <c r="F66" s="135" t="e">
        <f>VLOOKUP($AH66,УЧАСТНИКИ!$A$1:$K$716,8,FALSE)</f>
        <v>#N/A</v>
      </c>
      <c r="G66" s="217" t="e">
        <f>VLOOKUP($AH66,УЧАСТНИКИ!$A$1:$K$716,5,FALSE)</f>
        <v>#N/A</v>
      </c>
      <c r="H66" s="217" t="e">
        <f>VLOOKUP($AH66,УЧАСТНИКИ!#REF!,7,FALSE)</f>
        <v>#REF!</v>
      </c>
      <c r="I66" s="217" t="e">
        <f>VLOOKUP($AH66,УЧАСТНИКИ!$A$1:$K$716,11,FALSE)</f>
        <v>#N/A</v>
      </c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63"/>
      <c r="AD66" s="208"/>
      <c r="AE66" s="135"/>
      <c r="AF66" s="208"/>
      <c r="AG66" s="300" t="e">
        <f>VLOOKUP($AH66,УЧАСТНИКИ!$A$1:$K$716,10,FALSE)</f>
        <v>#N/A</v>
      </c>
      <c r="AH66" s="188"/>
    </row>
    <row r="67" spans="1:34" ht="23.1" customHeight="1" x14ac:dyDescent="0.25">
      <c r="A67" s="132">
        <v>60</v>
      </c>
      <c r="B67" s="132"/>
      <c r="C67" s="292" t="e">
        <f>VLOOKUP($AH67,УЧАСТНИКИ!$A$1:$K$716,3,FALSE)</f>
        <v>#N/A</v>
      </c>
      <c r="D67" s="305">
        <f t="shared" si="1"/>
        <v>0</v>
      </c>
      <c r="E67" s="135" t="e">
        <f>VLOOKUP($AH67,УЧАСТНИКИ!$A$1:$K$716,4,FALSE)</f>
        <v>#N/A</v>
      </c>
      <c r="F67" s="135" t="e">
        <f>VLOOKUP($AH67,УЧАСТНИКИ!$A$1:$K$716,8,FALSE)</f>
        <v>#N/A</v>
      </c>
      <c r="G67" s="217" t="e">
        <f>VLOOKUP($AH67,УЧАСТНИКИ!$A$1:$K$716,5,FALSE)</f>
        <v>#N/A</v>
      </c>
      <c r="H67" s="217" t="e">
        <f>VLOOKUP($AH67,УЧАСТНИКИ!#REF!,7,FALSE)</f>
        <v>#REF!</v>
      </c>
      <c r="I67" s="217" t="e">
        <f>VLOOKUP($AH67,УЧАСТНИКИ!$A$1:$K$716,11,FALSE)</f>
        <v>#N/A</v>
      </c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63"/>
      <c r="AD67" s="208"/>
      <c r="AE67" s="135"/>
      <c r="AF67" s="208"/>
      <c r="AG67" s="300" t="e">
        <f>VLOOKUP($AH67,УЧАСТНИКИ!$A$1:$K$716,10,FALSE)</f>
        <v>#N/A</v>
      </c>
      <c r="AH67" s="188"/>
    </row>
    <row r="68" spans="1:34" ht="23.1" customHeight="1" x14ac:dyDescent="0.25">
      <c r="A68" s="132">
        <v>61</v>
      </c>
      <c r="B68" s="132"/>
      <c r="C68" s="292" t="e">
        <f>VLOOKUP($AH68,УЧАСТНИКИ!$A$1:$K$716,3,FALSE)</f>
        <v>#N/A</v>
      </c>
      <c r="D68" s="305">
        <f t="shared" si="1"/>
        <v>0</v>
      </c>
      <c r="E68" s="135" t="e">
        <f>VLOOKUP($AH68,УЧАСТНИКИ!$A$1:$K$716,4,FALSE)</f>
        <v>#N/A</v>
      </c>
      <c r="F68" s="135" t="e">
        <f>VLOOKUP($AH68,УЧАСТНИКИ!$A$1:$K$716,8,FALSE)</f>
        <v>#N/A</v>
      </c>
      <c r="G68" s="217" t="e">
        <f>VLOOKUP($AH68,УЧАСТНИКИ!$A$1:$K$716,5,FALSE)</f>
        <v>#N/A</v>
      </c>
      <c r="H68" s="217" t="e">
        <f>VLOOKUP($AH68,УЧАСТНИКИ!#REF!,7,FALSE)</f>
        <v>#REF!</v>
      </c>
      <c r="I68" s="217" t="e">
        <f>VLOOKUP($AH68,УЧАСТНИКИ!$A$1:$K$716,11,FALSE)</f>
        <v>#N/A</v>
      </c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63"/>
      <c r="AD68" s="208"/>
      <c r="AE68" s="135"/>
      <c r="AF68" s="208"/>
      <c r="AG68" s="300" t="e">
        <f>VLOOKUP($AH68,УЧАСТНИКИ!$A$1:$K$716,10,FALSE)</f>
        <v>#N/A</v>
      </c>
      <c r="AH68" s="188"/>
    </row>
    <row r="69" spans="1:34" ht="23.1" customHeight="1" x14ac:dyDescent="0.25">
      <c r="A69" s="132">
        <v>62</v>
      </c>
      <c r="B69" s="132"/>
      <c r="C69" s="292" t="e">
        <f>VLOOKUP($AH69,УЧАСТНИКИ!$A$1:$K$716,3,FALSE)</f>
        <v>#N/A</v>
      </c>
      <c r="D69" s="305">
        <f t="shared" si="1"/>
        <v>0</v>
      </c>
      <c r="E69" s="135" t="e">
        <f>VLOOKUP($AH69,УЧАСТНИКИ!$A$1:$K$716,4,FALSE)</f>
        <v>#N/A</v>
      </c>
      <c r="F69" s="135" t="e">
        <f>VLOOKUP($AH69,УЧАСТНИКИ!$A$1:$K$716,8,FALSE)</f>
        <v>#N/A</v>
      </c>
      <c r="G69" s="217" t="e">
        <f>VLOOKUP($AH69,УЧАСТНИКИ!$A$1:$K$716,5,FALSE)</f>
        <v>#N/A</v>
      </c>
      <c r="H69" s="217" t="e">
        <f>VLOOKUP($AH69,УЧАСТНИКИ!#REF!,7,FALSE)</f>
        <v>#REF!</v>
      </c>
      <c r="I69" s="217" t="e">
        <f>VLOOKUP($AH69,УЧАСТНИКИ!$A$1:$K$716,11,FALSE)</f>
        <v>#N/A</v>
      </c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63"/>
      <c r="AD69" s="208"/>
      <c r="AE69" s="135"/>
      <c r="AF69" s="208"/>
      <c r="AG69" s="300" t="e">
        <f>VLOOKUP($AH69,УЧАСТНИКИ!$A$1:$K$716,10,FALSE)</f>
        <v>#N/A</v>
      </c>
      <c r="AH69" s="188"/>
    </row>
    <row r="70" spans="1:34" ht="23.1" customHeight="1" x14ac:dyDescent="0.25">
      <c r="A70" s="132">
        <v>63</v>
      </c>
      <c r="B70" s="132"/>
      <c r="C70" s="292" t="e">
        <f>VLOOKUP($AH70,УЧАСТНИКИ!$A$1:$K$716,3,FALSE)</f>
        <v>#N/A</v>
      </c>
      <c r="D70" s="305">
        <f t="shared" si="1"/>
        <v>0</v>
      </c>
      <c r="E70" s="135" t="e">
        <f>VLOOKUP($AH70,УЧАСТНИКИ!$A$1:$K$716,4,FALSE)</f>
        <v>#N/A</v>
      </c>
      <c r="F70" s="135" t="e">
        <f>VLOOKUP($AH70,УЧАСТНИКИ!$A$1:$K$716,8,FALSE)</f>
        <v>#N/A</v>
      </c>
      <c r="G70" s="217" t="e">
        <f>VLOOKUP($AH70,УЧАСТНИКИ!$A$1:$K$716,5,FALSE)</f>
        <v>#N/A</v>
      </c>
      <c r="H70" s="217" t="e">
        <f>VLOOKUP($AH70,УЧАСТНИКИ!#REF!,7,FALSE)</f>
        <v>#REF!</v>
      </c>
      <c r="I70" s="217" t="e">
        <f>VLOOKUP($AH70,УЧАСТНИКИ!$A$1:$K$716,11,FALSE)</f>
        <v>#N/A</v>
      </c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63"/>
      <c r="AD70" s="208"/>
      <c r="AE70" s="135"/>
      <c r="AF70" s="208"/>
      <c r="AG70" s="300" t="e">
        <f>VLOOKUP($AH70,УЧАСТНИКИ!$A$1:$K$716,10,FALSE)</f>
        <v>#N/A</v>
      </c>
      <c r="AH70" s="188"/>
    </row>
    <row r="71" spans="1:34" ht="23.1" customHeight="1" x14ac:dyDescent="0.25">
      <c r="A71" s="132">
        <v>64</v>
      </c>
      <c r="B71" s="132"/>
      <c r="C71" s="292" t="e">
        <f>VLOOKUP($AH71,УЧАСТНИКИ!$A$1:$K$716,3,FALSE)</f>
        <v>#N/A</v>
      </c>
      <c r="D71" s="305">
        <f t="shared" si="1"/>
        <v>0</v>
      </c>
      <c r="E71" s="135" t="e">
        <f>VLOOKUP($AH71,УЧАСТНИКИ!$A$1:$K$716,4,FALSE)</f>
        <v>#N/A</v>
      </c>
      <c r="F71" s="135" t="e">
        <f>VLOOKUP($AH71,УЧАСТНИКИ!$A$1:$K$716,8,FALSE)</f>
        <v>#N/A</v>
      </c>
      <c r="G71" s="217" t="e">
        <f>VLOOKUP($AH71,УЧАСТНИКИ!$A$1:$K$716,5,FALSE)</f>
        <v>#N/A</v>
      </c>
      <c r="H71" s="217" t="e">
        <f>VLOOKUP($AH71,УЧАСТНИКИ!#REF!,7,FALSE)</f>
        <v>#REF!</v>
      </c>
      <c r="I71" s="217" t="e">
        <f>VLOOKUP($AH71,УЧАСТНИКИ!$A$1:$K$716,11,FALSE)</f>
        <v>#N/A</v>
      </c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63"/>
      <c r="AD71" s="208"/>
      <c r="AE71" s="135"/>
      <c r="AF71" s="208"/>
      <c r="AG71" s="300" t="e">
        <f>VLOOKUP($AH71,УЧАСТНИКИ!$A$1:$K$716,10,FALSE)</f>
        <v>#N/A</v>
      </c>
      <c r="AH71" s="188"/>
    </row>
    <row r="72" spans="1:34" ht="23.1" customHeight="1" x14ac:dyDescent="0.25">
      <c r="A72" s="132">
        <v>65</v>
      </c>
      <c r="B72" s="132"/>
      <c r="C72" s="292" t="e">
        <f>VLOOKUP($AH72,УЧАСТНИКИ!$A$1:$K$716,3,FALSE)</f>
        <v>#N/A</v>
      </c>
      <c r="D72" s="305">
        <f t="shared" si="1"/>
        <v>0</v>
      </c>
      <c r="E72" s="135" t="e">
        <f>VLOOKUP($AH72,УЧАСТНИКИ!$A$1:$K$716,4,FALSE)</f>
        <v>#N/A</v>
      </c>
      <c r="F72" s="135" t="e">
        <f>VLOOKUP($AH72,УЧАСТНИКИ!$A$1:$K$716,8,FALSE)</f>
        <v>#N/A</v>
      </c>
      <c r="G72" s="217" t="e">
        <f>VLOOKUP($AH72,УЧАСТНИКИ!$A$1:$K$716,5,FALSE)</f>
        <v>#N/A</v>
      </c>
      <c r="H72" s="217" t="e">
        <f>VLOOKUP($AH72,УЧАСТНИКИ!#REF!,7,FALSE)</f>
        <v>#REF!</v>
      </c>
      <c r="I72" s="217" t="e">
        <f>VLOOKUP($AH72,УЧАСТНИКИ!$A$1:$K$716,11,FALSE)</f>
        <v>#N/A</v>
      </c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63"/>
      <c r="AD72" s="208"/>
      <c r="AE72" s="135"/>
      <c r="AF72" s="208"/>
      <c r="AG72" s="300" t="e">
        <f>VLOOKUP($AH72,УЧАСТНИКИ!$A$1:$K$716,10,FALSE)</f>
        <v>#N/A</v>
      </c>
      <c r="AH72" s="188"/>
    </row>
    <row r="73" spans="1:34" ht="23.1" customHeight="1" x14ac:dyDescent="0.25">
      <c r="A73" s="132">
        <v>66</v>
      </c>
      <c r="B73" s="132"/>
      <c r="C73" s="292" t="e">
        <f>VLOOKUP($AH73,УЧАСТНИКИ!$A$1:$K$716,3,FALSE)</f>
        <v>#N/A</v>
      </c>
      <c r="D73" s="305">
        <f t="shared" ref="D73:D91" si="2">AH73</f>
        <v>0</v>
      </c>
      <c r="E73" s="135" t="e">
        <f>VLOOKUP($AH73,УЧАСТНИКИ!$A$1:$K$716,4,FALSE)</f>
        <v>#N/A</v>
      </c>
      <c r="F73" s="135" t="e">
        <f>VLOOKUP($AH73,УЧАСТНИКИ!$A$1:$K$716,8,FALSE)</f>
        <v>#N/A</v>
      </c>
      <c r="G73" s="217" t="e">
        <f>VLOOKUP($AH73,УЧАСТНИКИ!$A$1:$K$716,5,FALSE)</f>
        <v>#N/A</v>
      </c>
      <c r="H73" s="217" t="e">
        <f>VLOOKUP($AH73,УЧАСТНИКИ!#REF!,7,FALSE)</f>
        <v>#REF!</v>
      </c>
      <c r="I73" s="217" t="e">
        <f>VLOOKUP($AH73,УЧАСТНИКИ!$A$1:$K$716,11,FALSE)</f>
        <v>#N/A</v>
      </c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63"/>
      <c r="AD73" s="208"/>
      <c r="AE73" s="135"/>
      <c r="AF73" s="208"/>
      <c r="AG73" s="300" t="e">
        <f>VLOOKUP($AH73,УЧАСТНИКИ!$A$1:$K$716,10,FALSE)</f>
        <v>#N/A</v>
      </c>
      <c r="AH73" s="188"/>
    </row>
    <row r="74" spans="1:34" ht="23.1" customHeight="1" x14ac:dyDescent="0.25">
      <c r="A74" s="132">
        <v>67</v>
      </c>
      <c r="B74" s="132"/>
      <c r="C74" s="292" t="e">
        <f>VLOOKUP($AH74,УЧАСТНИКИ!$A$1:$K$716,3,FALSE)</f>
        <v>#N/A</v>
      </c>
      <c r="D74" s="305">
        <f t="shared" si="2"/>
        <v>0</v>
      </c>
      <c r="E74" s="135" t="e">
        <f>VLOOKUP($AH74,УЧАСТНИКИ!$A$1:$K$716,4,FALSE)</f>
        <v>#N/A</v>
      </c>
      <c r="F74" s="135" t="e">
        <f>VLOOKUP($AH74,УЧАСТНИКИ!$A$1:$K$716,8,FALSE)</f>
        <v>#N/A</v>
      </c>
      <c r="G74" s="217" t="e">
        <f>VLOOKUP($AH74,УЧАСТНИКИ!$A$1:$K$716,5,FALSE)</f>
        <v>#N/A</v>
      </c>
      <c r="H74" s="217" t="e">
        <f>VLOOKUP($AH74,УЧАСТНИКИ!#REF!,7,FALSE)</f>
        <v>#REF!</v>
      </c>
      <c r="I74" s="217" t="e">
        <f>VLOOKUP($AH74,УЧАСТНИКИ!$A$1:$K$716,11,FALSE)</f>
        <v>#N/A</v>
      </c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63"/>
      <c r="AD74" s="208"/>
      <c r="AE74" s="135"/>
      <c r="AF74" s="208"/>
      <c r="AG74" s="300" t="e">
        <f>VLOOKUP($AH74,УЧАСТНИКИ!$A$1:$K$716,10,FALSE)</f>
        <v>#N/A</v>
      </c>
      <c r="AH74" s="188"/>
    </row>
    <row r="75" spans="1:34" ht="23.1" customHeight="1" x14ac:dyDescent="0.25">
      <c r="A75" s="132">
        <v>68</v>
      </c>
      <c r="B75" s="132"/>
      <c r="C75" s="292" t="e">
        <f>VLOOKUP($AH75,УЧАСТНИКИ!$A$1:$K$716,3,FALSE)</f>
        <v>#N/A</v>
      </c>
      <c r="D75" s="305">
        <f t="shared" si="2"/>
        <v>0</v>
      </c>
      <c r="E75" s="135" t="e">
        <f>VLOOKUP($AH75,УЧАСТНИКИ!$A$1:$K$716,4,FALSE)</f>
        <v>#N/A</v>
      </c>
      <c r="F75" s="135" t="e">
        <f>VLOOKUP($AH75,УЧАСТНИКИ!$A$1:$K$716,8,FALSE)</f>
        <v>#N/A</v>
      </c>
      <c r="G75" s="217" t="e">
        <f>VLOOKUP($AH75,УЧАСТНИКИ!$A$1:$K$716,5,FALSE)</f>
        <v>#N/A</v>
      </c>
      <c r="H75" s="217" t="e">
        <f>VLOOKUP($AH75,УЧАСТНИКИ!#REF!,7,FALSE)</f>
        <v>#REF!</v>
      </c>
      <c r="I75" s="217" t="e">
        <f>VLOOKUP($AH75,УЧАСТНИКИ!$A$1:$K$716,11,FALSE)</f>
        <v>#N/A</v>
      </c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63"/>
      <c r="AD75" s="208"/>
      <c r="AE75" s="135"/>
      <c r="AF75" s="208"/>
      <c r="AG75" s="300" t="e">
        <f>VLOOKUP($AH75,УЧАСТНИКИ!$A$1:$K$716,10,FALSE)</f>
        <v>#N/A</v>
      </c>
      <c r="AH75" s="188"/>
    </row>
    <row r="76" spans="1:34" ht="23.1" customHeight="1" x14ac:dyDescent="0.25">
      <c r="A76" s="132">
        <v>69</v>
      </c>
      <c r="B76" s="132"/>
      <c r="C76" s="292" t="e">
        <f>VLOOKUP($AH76,УЧАСТНИКИ!$A$1:$K$716,3,FALSE)</f>
        <v>#N/A</v>
      </c>
      <c r="D76" s="305">
        <f t="shared" si="2"/>
        <v>0</v>
      </c>
      <c r="E76" s="135" t="e">
        <f>VLOOKUP($AH76,УЧАСТНИКИ!$A$1:$K$716,4,FALSE)</f>
        <v>#N/A</v>
      </c>
      <c r="F76" s="135" t="e">
        <f>VLOOKUP($AH76,УЧАСТНИКИ!$A$1:$K$716,8,FALSE)</f>
        <v>#N/A</v>
      </c>
      <c r="G76" s="217" t="e">
        <f>VLOOKUP($AH76,УЧАСТНИКИ!$A$1:$K$716,5,FALSE)</f>
        <v>#N/A</v>
      </c>
      <c r="H76" s="217" t="e">
        <f>VLOOKUP($AH76,УЧАСТНИКИ!#REF!,7,FALSE)</f>
        <v>#REF!</v>
      </c>
      <c r="I76" s="217" t="e">
        <f>VLOOKUP($AH76,УЧАСТНИКИ!$A$1:$K$716,11,FALSE)</f>
        <v>#N/A</v>
      </c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63"/>
      <c r="AD76" s="208"/>
      <c r="AE76" s="135"/>
      <c r="AF76" s="208"/>
      <c r="AG76" s="300" t="e">
        <f>VLOOKUP($AH76,УЧАСТНИКИ!$A$1:$K$716,10,FALSE)</f>
        <v>#N/A</v>
      </c>
      <c r="AH76" s="188"/>
    </row>
    <row r="77" spans="1:34" ht="23.1" customHeight="1" x14ac:dyDescent="0.25">
      <c r="A77" s="132">
        <v>70</v>
      </c>
      <c r="B77" s="132"/>
      <c r="C77" s="292" t="e">
        <f>VLOOKUP($AH77,УЧАСТНИКИ!$A$1:$K$716,3,FALSE)</f>
        <v>#N/A</v>
      </c>
      <c r="D77" s="305">
        <f t="shared" si="2"/>
        <v>0</v>
      </c>
      <c r="E77" s="135" t="e">
        <f>VLOOKUP($AH77,УЧАСТНИКИ!$A$1:$K$716,4,FALSE)</f>
        <v>#N/A</v>
      </c>
      <c r="F77" s="135" t="e">
        <f>VLOOKUP($AH77,УЧАСТНИКИ!$A$1:$K$716,8,FALSE)</f>
        <v>#N/A</v>
      </c>
      <c r="G77" s="217" t="e">
        <f>VLOOKUP($AH77,УЧАСТНИКИ!$A$1:$K$716,5,FALSE)</f>
        <v>#N/A</v>
      </c>
      <c r="H77" s="217" t="e">
        <f>VLOOKUP($AH77,УЧАСТНИКИ!#REF!,7,FALSE)</f>
        <v>#REF!</v>
      </c>
      <c r="I77" s="217" t="e">
        <f>VLOOKUP($AH77,УЧАСТНИКИ!$A$1:$K$716,11,FALSE)</f>
        <v>#N/A</v>
      </c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63"/>
      <c r="AD77" s="208"/>
      <c r="AE77" s="135"/>
      <c r="AF77" s="208"/>
      <c r="AG77" s="300" t="e">
        <f>VLOOKUP($AH77,УЧАСТНИКИ!$A$1:$K$716,10,FALSE)</f>
        <v>#N/A</v>
      </c>
      <c r="AH77" s="188"/>
    </row>
    <row r="78" spans="1:34" ht="23.1" customHeight="1" x14ac:dyDescent="0.25">
      <c r="A78" s="132">
        <v>71</v>
      </c>
      <c r="B78" s="132"/>
      <c r="C78" s="292" t="e">
        <f>VLOOKUP($AH78,УЧАСТНИКИ!$A$1:$K$716,3,FALSE)</f>
        <v>#N/A</v>
      </c>
      <c r="D78" s="305">
        <f t="shared" si="2"/>
        <v>0</v>
      </c>
      <c r="E78" s="135" t="e">
        <f>VLOOKUP($AH78,УЧАСТНИКИ!$A$1:$K$716,4,FALSE)</f>
        <v>#N/A</v>
      </c>
      <c r="F78" s="135" t="e">
        <f>VLOOKUP($AH78,УЧАСТНИКИ!$A$1:$K$716,8,FALSE)</f>
        <v>#N/A</v>
      </c>
      <c r="G78" s="217" t="e">
        <f>VLOOKUP($AH78,УЧАСТНИКИ!$A$1:$K$716,5,FALSE)</f>
        <v>#N/A</v>
      </c>
      <c r="H78" s="217" t="e">
        <f>VLOOKUP($AH78,УЧАСТНИКИ!#REF!,7,FALSE)</f>
        <v>#REF!</v>
      </c>
      <c r="I78" s="217" t="e">
        <f>VLOOKUP($AH78,УЧАСТНИКИ!$A$1:$K$716,11,FALSE)</f>
        <v>#N/A</v>
      </c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63"/>
      <c r="AD78" s="208"/>
      <c r="AE78" s="135"/>
      <c r="AF78" s="208"/>
      <c r="AG78" s="300" t="e">
        <f>VLOOKUP($AH78,УЧАСТНИКИ!$A$1:$K$716,10,FALSE)</f>
        <v>#N/A</v>
      </c>
      <c r="AH78" s="188"/>
    </row>
    <row r="79" spans="1:34" ht="23.1" customHeight="1" x14ac:dyDescent="0.25">
      <c r="A79" s="132">
        <v>72</v>
      </c>
      <c r="B79" s="132"/>
      <c r="C79" s="292" t="e">
        <f>VLOOKUP($AH79,УЧАСТНИКИ!$A$1:$K$716,3,FALSE)</f>
        <v>#N/A</v>
      </c>
      <c r="D79" s="305">
        <f t="shared" si="2"/>
        <v>0</v>
      </c>
      <c r="E79" s="135" t="e">
        <f>VLOOKUP($AH79,УЧАСТНИКИ!$A$1:$K$716,4,FALSE)</f>
        <v>#N/A</v>
      </c>
      <c r="F79" s="135" t="e">
        <f>VLOOKUP($AH79,УЧАСТНИКИ!$A$1:$K$716,8,FALSE)</f>
        <v>#N/A</v>
      </c>
      <c r="G79" s="217" t="e">
        <f>VLOOKUP($AH79,УЧАСТНИКИ!$A$1:$K$716,5,FALSE)</f>
        <v>#N/A</v>
      </c>
      <c r="H79" s="217" t="e">
        <f>VLOOKUP($AH79,УЧАСТНИКИ!#REF!,7,FALSE)</f>
        <v>#REF!</v>
      </c>
      <c r="I79" s="217" t="e">
        <f>VLOOKUP($AH79,УЧАСТНИКИ!$A$1:$K$716,11,FALSE)</f>
        <v>#N/A</v>
      </c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63"/>
      <c r="AD79" s="208"/>
      <c r="AE79" s="135"/>
      <c r="AF79" s="208"/>
      <c r="AG79" s="300" t="e">
        <f>VLOOKUP($AH79,УЧАСТНИКИ!$A$1:$K$716,10,FALSE)</f>
        <v>#N/A</v>
      </c>
      <c r="AH79" s="188"/>
    </row>
    <row r="80" spans="1:34" ht="23.1" customHeight="1" x14ac:dyDescent="0.25">
      <c r="A80" s="132">
        <v>73</v>
      </c>
      <c r="B80" s="132"/>
      <c r="C80" s="292" t="e">
        <f>VLOOKUP($AH80,УЧАСТНИКИ!$A$1:$K$716,3,FALSE)</f>
        <v>#N/A</v>
      </c>
      <c r="D80" s="305">
        <f t="shared" si="2"/>
        <v>0</v>
      </c>
      <c r="E80" s="135" t="e">
        <f>VLOOKUP($AH80,УЧАСТНИКИ!$A$1:$K$716,4,FALSE)</f>
        <v>#N/A</v>
      </c>
      <c r="F80" s="135" t="e">
        <f>VLOOKUP($AH80,УЧАСТНИКИ!$A$1:$K$716,8,FALSE)</f>
        <v>#N/A</v>
      </c>
      <c r="G80" s="217" t="e">
        <f>VLOOKUP($AH80,УЧАСТНИКИ!$A$1:$K$716,5,FALSE)</f>
        <v>#N/A</v>
      </c>
      <c r="H80" s="217" t="e">
        <f>VLOOKUP($AH80,УЧАСТНИКИ!#REF!,7,FALSE)</f>
        <v>#REF!</v>
      </c>
      <c r="I80" s="217" t="e">
        <f>VLOOKUP($AH80,УЧАСТНИКИ!$A$1:$K$716,11,FALSE)</f>
        <v>#N/A</v>
      </c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63"/>
      <c r="AD80" s="208"/>
      <c r="AE80" s="135"/>
      <c r="AF80" s="208"/>
      <c r="AG80" s="300" t="e">
        <f>VLOOKUP($AH80,УЧАСТНИКИ!$A$1:$K$716,10,FALSE)</f>
        <v>#N/A</v>
      </c>
      <c r="AH80" s="188"/>
    </row>
    <row r="81" spans="1:34" ht="23.1" customHeight="1" x14ac:dyDescent="0.25">
      <c r="A81" s="132">
        <v>74</v>
      </c>
      <c r="B81" s="132"/>
      <c r="C81" s="292" t="e">
        <f>VLOOKUP($AH81,УЧАСТНИКИ!$A$1:$K$716,3,FALSE)</f>
        <v>#N/A</v>
      </c>
      <c r="D81" s="305">
        <f t="shared" si="2"/>
        <v>0</v>
      </c>
      <c r="E81" s="135" t="e">
        <f>VLOOKUP($AH81,УЧАСТНИКИ!$A$1:$K$716,4,FALSE)</f>
        <v>#N/A</v>
      </c>
      <c r="F81" s="135" t="e">
        <f>VLOOKUP($AH81,УЧАСТНИКИ!$A$1:$K$716,8,FALSE)</f>
        <v>#N/A</v>
      </c>
      <c r="G81" s="217" t="e">
        <f>VLOOKUP($AH81,УЧАСТНИКИ!$A$1:$K$716,5,FALSE)</f>
        <v>#N/A</v>
      </c>
      <c r="H81" s="217" t="e">
        <f>VLOOKUP($AH81,УЧАСТНИКИ!#REF!,7,FALSE)</f>
        <v>#REF!</v>
      </c>
      <c r="I81" s="217" t="e">
        <f>VLOOKUP($AH81,УЧАСТНИКИ!$A$1:$K$716,11,FALSE)</f>
        <v>#N/A</v>
      </c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63"/>
      <c r="AD81" s="208"/>
      <c r="AE81" s="135"/>
      <c r="AF81" s="208"/>
      <c r="AG81" s="300" t="e">
        <f>VLOOKUP($AH81,УЧАСТНИКИ!$A$1:$K$716,10,FALSE)</f>
        <v>#N/A</v>
      </c>
      <c r="AH81" s="188"/>
    </row>
    <row r="82" spans="1:34" ht="23.1" customHeight="1" x14ac:dyDescent="0.25">
      <c r="A82" s="132">
        <v>75</v>
      </c>
      <c r="B82" s="132"/>
      <c r="C82" s="292" t="e">
        <f>VLOOKUP($AH82,УЧАСТНИКИ!$A$1:$K$716,3,FALSE)</f>
        <v>#N/A</v>
      </c>
      <c r="D82" s="305">
        <f t="shared" si="2"/>
        <v>0</v>
      </c>
      <c r="E82" s="135" t="e">
        <f>VLOOKUP($AH82,УЧАСТНИКИ!$A$1:$K$716,4,FALSE)</f>
        <v>#N/A</v>
      </c>
      <c r="F82" s="135" t="e">
        <f>VLOOKUP($AH82,УЧАСТНИКИ!$A$1:$K$716,8,FALSE)</f>
        <v>#N/A</v>
      </c>
      <c r="G82" s="217" t="e">
        <f>VLOOKUP($AH82,УЧАСТНИКИ!$A$1:$K$716,5,FALSE)</f>
        <v>#N/A</v>
      </c>
      <c r="H82" s="217" t="e">
        <f>VLOOKUP($AH82,УЧАСТНИКИ!#REF!,7,FALSE)</f>
        <v>#REF!</v>
      </c>
      <c r="I82" s="217" t="e">
        <f>VLOOKUP($AH82,УЧАСТНИКИ!$A$1:$K$716,11,FALSE)</f>
        <v>#N/A</v>
      </c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63"/>
      <c r="AD82" s="208"/>
      <c r="AE82" s="135"/>
      <c r="AF82" s="208"/>
      <c r="AG82" s="300" t="e">
        <f>VLOOKUP($AH82,УЧАСТНИКИ!$A$1:$K$716,10,FALSE)</f>
        <v>#N/A</v>
      </c>
      <c r="AH82" s="188"/>
    </row>
    <row r="83" spans="1:34" ht="23.1" customHeight="1" x14ac:dyDescent="0.25">
      <c r="A83" s="132">
        <v>76</v>
      </c>
      <c r="B83" s="132"/>
      <c r="C83" s="292" t="e">
        <f>VLOOKUP($AH83,УЧАСТНИКИ!$A$1:$K$716,3,FALSE)</f>
        <v>#N/A</v>
      </c>
      <c r="D83" s="305">
        <f t="shared" si="2"/>
        <v>0</v>
      </c>
      <c r="E83" s="135" t="e">
        <f>VLOOKUP($AH83,УЧАСТНИКИ!$A$1:$K$716,4,FALSE)</f>
        <v>#N/A</v>
      </c>
      <c r="F83" s="135" t="e">
        <f>VLOOKUP($AH83,УЧАСТНИКИ!$A$1:$K$716,8,FALSE)</f>
        <v>#N/A</v>
      </c>
      <c r="G83" s="217" t="e">
        <f>VLOOKUP($AH83,УЧАСТНИКИ!$A$1:$K$716,5,FALSE)</f>
        <v>#N/A</v>
      </c>
      <c r="H83" s="217" t="e">
        <f>VLOOKUP($AH83,УЧАСТНИКИ!#REF!,7,FALSE)</f>
        <v>#REF!</v>
      </c>
      <c r="I83" s="217" t="e">
        <f>VLOOKUP($AH83,УЧАСТНИКИ!$A$1:$K$716,11,FALSE)</f>
        <v>#N/A</v>
      </c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63"/>
      <c r="AD83" s="208"/>
      <c r="AE83" s="135"/>
      <c r="AF83" s="208"/>
      <c r="AG83" s="300" t="e">
        <f>VLOOKUP($AH83,УЧАСТНИКИ!$A$1:$K$716,10,FALSE)</f>
        <v>#N/A</v>
      </c>
      <c r="AH83" s="188"/>
    </row>
    <row r="84" spans="1:34" ht="23.1" customHeight="1" x14ac:dyDescent="0.25">
      <c r="A84" s="132">
        <v>77</v>
      </c>
      <c r="B84" s="132"/>
      <c r="C84" s="292" t="e">
        <f>VLOOKUP($AH84,УЧАСТНИКИ!$A$1:$K$716,3,FALSE)</f>
        <v>#N/A</v>
      </c>
      <c r="D84" s="305">
        <f t="shared" si="2"/>
        <v>0</v>
      </c>
      <c r="E84" s="135" t="e">
        <f>VLOOKUP($AH84,УЧАСТНИКИ!$A$1:$K$716,4,FALSE)</f>
        <v>#N/A</v>
      </c>
      <c r="F84" s="135" t="e">
        <f>VLOOKUP($AH84,УЧАСТНИКИ!$A$1:$K$716,8,FALSE)</f>
        <v>#N/A</v>
      </c>
      <c r="G84" s="217" t="e">
        <f>VLOOKUP($AH84,УЧАСТНИКИ!$A$1:$K$716,5,FALSE)</f>
        <v>#N/A</v>
      </c>
      <c r="H84" s="217" t="e">
        <f>VLOOKUP($AH84,УЧАСТНИКИ!#REF!,7,FALSE)</f>
        <v>#REF!</v>
      </c>
      <c r="I84" s="217" t="e">
        <f>VLOOKUP($AH84,УЧАСТНИКИ!$A$1:$K$716,11,FALSE)</f>
        <v>#N/A</v>
      </c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63"/>
      <c r="AD84" s="208"/>
      <c r="AE84" s="135"/>
      <c r="AF84" s="208"/>
      <c r="AG84" s="300" t="e">
        <f>VLOOKUP($AH84,УЧАСТНИКИ!$A$1:$K$716,10,FALSE)</f>
        <v>#N/A</v>
      </c>
      <c r="AH84" s="188"/>
    </row>
    <row r="85" spans="1:34" ht="23.1" customHeight="1" x14ac:dyDescent="0.25">
      <c r="A85" s="132">
        <v>78</v>
      </c>
      <c r="B85" s="132"/>
      <c r="C85" s="292" t="e">
        <f>VLOOKUP($AH85,УЧАСТНИКИ!$A$1:$K$716,3,FALSE)</f>
        <v>#N/A</v>
      </c>
      <c r="D85" s="305">
        <f t="shared" si="2"/>
        <v>0</v>
      </c>
      <c r="E85" s="135" t="e">
        <f>VLOOKUP($AH85,УЧАСТНИКИ!$A$1:$K$716,4,FALSE)</f>
        <v>#N/A</v>
      </c>
      <c r="F85" s="135" t="e">
        <f>VLOOKUP($AH85,УЧАСТНИКИ!$A$1:$K$716,8,FALSE)</f>
        <v>#N/A</v>
      </c>
      <c r="G85" s="217" t="e">
        <f>VLOOKUP($AH85,УЧАСТНИКИ!$A$1:$K$716,5,FALSE)</f>
        <v>#N/A</v>
      </c>
      <c r="H85" s="217" t="e">
        <f>VLOOKUP($AH85,УЧАСТНИКИ!#REF!,7,FALSE)</f>
        <v>#REF!</v>
      </c>
      <c r="I85" s="217" t="e">
        <f>VLOOKUP($AH85,УЧАСТНИКИ!$A$1:$K$716,11,FALSE)</f>
        <v>#N/A</v>
      </c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63"/>
      <c r="AD85" s="208"/>
      <c r="AE85" s="135"/>
      <c r="AF85" s="208"/>
      <c r="AG85" s="300" t="e">
        <f>VLOOKUP($AH85,УЧАСТНИКИ!$A$1:$K$716,10,FALSE)</f>
        <v>#N/A</v>
      </c>
      <c r="AH85" s="188"/>
    </row>
    <row r="86" spans="1:34" ht="23.1" customHeight="1" x14ac:dyDescent="0.25">
      <c r="A86" s="132">
        <v>79</v>
      </c>
      <c r="B86" s="132"/>
      <c r="C86" s="292" t="e">
        <f>VLOOKUP($AH86,УЧАСТНИКИ!$A$1:$K$716,3,FALSE)</f>
        <v>#N/A</v>
      </c>
      <c r="D86" s="305">
        <f t="shared" si="2"/>
        <v>0</v>
      </c>
      <c r="E86" s="135" t="e">
        <f>VLOOKUP($AH86,УЧАСТНИКИ!$A$1:$K$716,4,FALSE)</f>
        <v>#N/A</v>
      </c>
      <c r="F86" s="135" t="e">
        <f>VLOOKUP($AH86,УЧАСТНИКИ!$A$1:$K$716,8,FALSE)</f>
        <v>#N/A</v>
      </c>
      <c r="G86" s="217" t="e">
        <f>VLOOKUP($AH86,УЧАСТНИКИ!$A$1:$K$716,5,FALSE)</f>
        <v>#N/A</v>
      </c>
      <c r="H86" s="217" t="e">
        <f>VLOOKUP($AH86,УЧАСТНИКИ!#REF!,7,FALSE)</f>
        <v>#REF!</v>
      </c>
      <c r="I86" s="217" t="e">
        <f>VLOOKUP($AH86,УЧАСТНИКИ!$A$1:$K$716,11,FALSE)</f>
        <v>#N/A</v>
      </c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63"/>
      <c r="AD86" s="208"/>
      <c r="AE86" s="135"/>
      <c r="AF86" s="208"/>
      <c r="AG86" s="300" t="e">
        <f>VLOOKUP($AH86,УЧАСТНИКИ!$A$1:$K$716,10,FALSE)</f>
        <v>#N/A</v>
      </c>
      <c r="AH86" s="188"/>
    </row>
    <row r="87" spans="1:34" ht="23.1" customHeight="1" x14ac:dyDescent="0.25">
      <c r="A87" s="132">
        <v>80</v>
      </c>
      <c r="B87" s="132"/>
      <c r="C87" s="292" t="e">
        <f>VLOOKUP($AH87,УЧАСТНИКИ!$A$1:$K$716,3,FALSE)</f>
        <v>#N/A</v>
      </c>
      <c r="D87" s="305">
        <f t="shared" si="2"/>
        <v>0</v>
      </c>
      <c r="E87" s="135" t="e">
        <f>VLOOKUP($AH87,УЧАСТНИКИ!$A$1:$K$716,4,FALSE)</f>
        <v>#N/A</v>
      </c>
      <c r="F87" s="135" t="e">
        <f>VLOOKUP($AH87,УЧАСТНИКИ!$A$1:$K$716,8,FALSE)</f>
        <v>#N/A</v>
      </c>
      <c r="G87" s="217" t="e">
        <f>VLOOKUP($AH87,УЧАСТНИКИ!$A$1:$K$716,5,FALSE)</f>
        <v>#N/A</v>
      </c>
      <c r="H87" s="217" t="e">
        <f>VLOOKUP($AH87,УЧАСТНИКИ!#REF!,7,FALSE)</f>
        <v>#REF!</v>
      </c>
      <c r="I87" s="217" t="e">
        <f>VLOOKUP($AH87,УЧАСТНИКИ!$A$1:$K$716,11,FALSE)</f>
        <v>#N/A</v>
      </c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63"/>
      <c r="AD87" s="208"/>
      <c r="AE87" s="135"/>
      <c r="AF87" s="208"/>
      <c r="AG87" s="300" t="e">
        <f>VLOOKUP($AH87,УЧАСТНИКИ!$A$1:$K$716,10,FALSE)</f>
        <v>#N/A</v>
      </c>
      <c r="AH87" s="188"/>
    </row>
    <row r="88" spans="1:34" ht="23.1" customHeight="1" x14ac:dyDescent="0.25">
      <c r="A88" s="132">
        <v>81</v>
      </c>
      <c r="B88" s="132"/>
      <c r="C88" s="292" t="e">
        <f>VLOOKUP($AH88,УЧАСТНИКИ!$A$1:$K$716,3,FALSE)</f>
        <v>#N/A</v>
      </c>
      <c r="D88" s="305">
        <f t="shared" si="2"/>
        <v>0</v>
      </c>
      <c r="E88" s="135" t="e">
        <f>VLOOKUP($AH88,УЧАСТНИКИ!$A$1:$K$716,4,FALSE)</f>
        <v>#N/A</v>
      </c>
      <c r="F88" s="135" t="e">
        <f>VLOOKUP($AH88,УЧАСТНИКИ!$A$1:$K$716,8,FALSE)</f>
        <v>#N/A</v>
      </c>
      <c r="G88" s="135" t="e">
        <f>VLOOKUP($AH88,УЧАСТНИКИ!$A$1:$K$716,5,FALSE)</f>
        <v>#N/A</v>
      </c>
      <c r="H88" s="135" t="e">
        <f>VLOOKUP($AH88,УЧАСТНИКИ!#REF!,7,FALSE)</f>
        <v>#REF!</v>
      </c>
      <c r="I88" s="135" t="e">
        <f>VLOOKUP($AH88,УЧАСТНИКИ!$A$1:$K$716,11,FALSE)</f>
        <v>#N/A</v>
      </c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63"/>
      <c r="AD88" s="208"/>
      <c r="AE88" s="135"/>
      <c r="AF88" s="208"/>
      <c r="AG88" s="300" t="e">
        <f>VLOOKUP($AH88,УЧАСТНИКИ!$A$1:$K$716,10,FALSE)</f>
        <v>#N/A</v>
      </c>
      <c r="AH88" s="188"/>
    </row>
    <row r="89" spans="1:34" ht="23.1" customHeight="1" x14ac:dyDescent="0.25">
      <c r="A89" s="132">
        <v>82</v>
      </c>
      <c r="B89" s="132"/>
      <c r="C89" s="292" t="e">
        <f>VLOOKUP($AH89,УЧАСТНИКИ!$A$1:$K$716,3,FALSE)</f>
        <v>#N/A</v>
      </c>
      <c r="D89" s="305">
        <f t="shared" si="2"/>
        <v>0</v>
      </c>
      <c r="E89" s="135" t="e">
        <f>VLOOKUP($AH89,УЧАСТНИКИ!$A$1:$K$716,4,FALSE)</f>
        <v>#N/A</v>
      </c>
      <c r="F89" s="135" t="e">
        <f>VLOOKUP($AH89,УЧАСТНИКИ!$A$1:$K$716,8,FALSE)</f>
        <v>#N/A</v>
      </c>
      <c r="G89" s="135" t="e">
        <f>VLOOKUP($AH89,УЧАСТНИКИ!$A$1:$K$716,5,FALSE)</f>
        <v>#N/A</v>
      </c>
      <c r="H89" s="135" t="e">
        <f>VLOOKUP($AH89,УЧАСТНИКИ!#REF!,7,FALSE)</f>
        <v>#REF!</v>
      </c>
      <c r="I89" s="135" t="e">
        <f>VLOOKUP($AH89,УЧАСТНИКИ!$A$1:$K$716,11,FALSE)</f>
        <v>#N/A</v>
      </c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63"/>
      <c r="AD89" s="208"/>
      <c r="AE89" s="135"/>
      <c r="AF89" s="208"/>
      <c r="AG89" s="300" t="e">
        <f>VLOOKUP($AH89,УЧАСТНИКИ!$A$1:$K$716,10,FALSE)</f>
        <v>#N/A</v>
      </c>
      <c r="AH89" s="188"/>
    </row>
    <row r="90" spans="1:34" ht="23.1" customHeight="1" x14ac:dyDescent="0.25">
      <c r="A90" s="132">
        <v>83</v>
      </c>
      <c r="B90" s="132"/>
      <c r="C90" s="292" t="e">
        <f>VLOOKUP($AH90,УЧАСТНИКИ!$A$1:$K$716,3,FALSE)</f>
        <v>#N/A</v>
      </c>
      <c r="D90" s="305">
        <f t="shared" si="2"/>
        <v>0</v>
      </c>
      <c r="E90" s="135" t="e">
        <f>VLOOKUP($AH90,УЧАСТНИКИ!$A$1:$K$716,4,FALSE)</f>
        <v>#N/A</v>
      </c>
      <c r="F90" s="135" t="e">
        <f>VLOOKUP($AH90,УЧАСТНИКИ!$A$1:$K$716,8,FALSE)</f>
        <v>#N/A</v>
      </c>
      <c r="G90" s="135" t="e">
        <f>VLOOKUP($AH90,УЧАСТНИКИ!$A$1:$K$716,5,FALSE)</f>
        <v>#N/A</v>
      </c>
      <c r="H90" s="135" t="e">
        <f>VLOOKUP($AH90,УЧАСТНИКИ!#REF!,7,FALSE)</f>
        <v>#REF!</v>
      </c>
      <c r="I90" s="135" t="e">
        <f>VLOOKUP($AH90,УЧАСТНИКИ!$A$1:$K$716,11,FALSE)</f>
        <v>#N/A</v>
      </c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63"/>
      <c r="AD90" s="208"/>
      <c r="AE90" s="135"/>
      <c r="AF90" s="208"/>
      <c r="AG90" s="300" t="e">
        <f>VLOOKUP($AH90,УЧАСТНИКИ!$A$1:$K$716,10,FALSE)</f>
        <v>#N/A</v>
      </c>
      <c r="AH90" s="188"/>
    </row>
    <row r="91" spans="1:34" ht="23.1" customHeight="1" x14ac:dyDescent="0.25">
      <c r="A91" s="132">
        <v>84</v>
      </c>
      <c r="B91" s="132"/>
      <c r="C91" s="292" t="e">
        <f>VLOOKUP($AH91,УЧАСТНИКИ!$A$1:$K$716,3,FALSE)</f>
        <v>#N/A</v>
      </c>
      <c r="D91" s="305">
        <f t="shared" si="2"/>
        <v>0</v>
      </c>
      <c r="E91" s="135" t="e">
        <f>VLOOKUP($AH91,УЧАСТНИКИ!$A$1:$K$716,4,FALSE)</f>
        <v>#N/A</v>
      </c>
      <c r="F91" s="135" t="e">
        <f>VLOOKUP($AH91,УЧАСТНИКИ!$A$1:$K$716,8,FALSE)</f>
        <v>#N/A</v>
      </c>
      <c r="G91" s="135" t="e">
        <f>VLOOKUP($AH91,УЧАСТНИКИ!$A$1:$K$716,5,FALSE)</f>
        <v>#N/A</v>
      </c>
      <c r="H91" s="135" t="e">
        <f>VLOOKUP($AH91,УЧАСТНИКИ!#REF!,7,FALSE)</f>
        <v>#REF!</v>
      </c>
      <c r="I91" s="135" t="e">
        <f>VLOOKUP($AH91,УЧАСТНИКИ!$A$1:$K$716,11,FALSE)</f>
        <v>#N/A</v>
      </c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63"/>
      <c r="AD91" s="208"/>
      <c r="AE91" s="135"/>
      <c r="AF91" s="208"/>
      <c r="AG91" s="300" t="e">
        <f>VLOOKUP($AH91,УЧАСТНИКИ!$A$1:$K$716,10,FALSE)</f>
        <v>#N/A</v>
      </c>
      <c r="AH91" s="188"/>
    </row>
  </sheetData>
  <sortState ref="C12:AH19">
    <sortCondition descending="1" ref="AC12:AC19"/>
    <sortCondition ref="AA12:AA19"/>
    <sortCondition ref="AB12:AB19"/>
  </sortState>
  <mergeCells count="27">
    <mergeCell ref="AE9:AE10"/>
    <mergeCell ref="AG9:AG10"/>
    <mergeCell ref="A7:C7"/>
    <mergeCell ref="A1:AG1"/>
    <mergeCell ref="A2:AG2"/>
    <mergeCell ref="A3:AG3"/>
    <mergeCell ref="A4:AG4"/>
    <mergeCell ref="A6:C6"/>
    <mergeCell ref="G6:I6"/>
    <mergeCell ref="J6:L6"/>
    <mergeCell ref="M6:O6"/>
    <mergeCell ref="H7:I7"/>
    <mergeCell ref="A9:A10"/>
    <mergeCell ref="B9:B10"/>
    <mergeCell ref="C9:C10"/>
    <mergeCell ref="AF9:AF10"/>
    <mergeCell ref="C11:E11"/>
    <mergeCell ref="AA9:AA10"/>
    <mergeCell ref="J9:Z9"/>
    <mergeCell ref="AB9:AB10"/>
    <mergeCell ref="AC9:AC10"/>
    <mergeCell ref="AD9:AD10"/>
    <mergeCell ref="F9:F10"/>
    <mergeCell ref="G9:G10"/>
    <mergeCell ref="I9:I10"/>
    <mergeCell ref="D9:D10"/>
    <mergeCell ref="E9:E10"/>
  </mergeCells>
  <printOptions horizontalCentered="1"/>
  <pageMargins left="0" right="0" top="0.39370078740157483" bottom="0.19685039370078741" header="0.27559055118110237" footer="0.23622047244094491"/>
  <pageSetup paperSize="9" scale="64" fitToHeight="2" orientation="landscape" r:id="rId1"/>
  <headerFooter alignWithMargins="0"/>
  <rowBreaks count="1" manualBreakCount="1">
    <brk id="59" max="2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A26"/>
  <sheetViews>
    <sheetView view="pageBreakPreview" zoomScale="75" zoomScaleNormal="100" zoomScaleSheetLayoutView="75" workbookViewId="0">
      <selection activeCell="AA11" sqref="AA11:AA21"/>
    </sheetView>
  </sheetViews>
  <sheetFormatPr defaultColWidth="8.28515625" defaultRowHeight="12.75" outlineLevelCol="1" x14ac:dyDescent="0.2"/>
  <cols>
    <col min="1" max="2" width="5.5703125" style="59" customWidth="1"/>
    <col min="3" max="3" width="25.7109375" style="54" customWidth="1"/>
    <col min="4" max="4" width="6.28515625" style="54" customWidth="1"/>
    <col min="5" max="5" width="9.28515625" style="58" bestFit="1" customWidth="1"/>
    <col min="6" max="6" width="6.85546875" style="58" customWidth="1"/>
    <col min="7" max="7" width="16.5703125" style="58" customWidth="1"/>
    <col min="8" max="8" width="6" style="58" hidden="1" customWidth="1"/>
    <col min="9" max="9" width="20.85546875" style="58" customWidth="1"/>
    <col min="10" max="10" width="5.7109375" style="114" customWidth="1"/>
    <col min="11" max="11" width="5.7109375" style="58" customWidth="1"/>
    <col min="12" max="22" width="5.7109375" style="54" customWidth="1"/>
    <col min="23" max="23" width="3.5703125" style="54" customWidth="1"/>
    <col min="24" max="24" width="3.7109375" style="54" customWidth="1"/>
    <col min="25" max="26" width="8.42578125" style="54" customWidth="1"/>
    <col min="27" max="27" width="8.28515625" style="54" customWidth="1" outlineLevel="1"/>
    <col min="28" max="16384" width="8.28515625" style="54"/>
  </cols>
  <sheetData>
    <row r="1" spans="1:27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347"/>
    </row>
    <row r="2" spans="1:27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</row>
    <row r="3" spans="1:27" ht="31.5" customHeight="1" x14ac:dyDescent="0.2">
      <c r="A3" s="458" t="str">
        <f>Name_4</f>
        <v>ЛИЧНО-КОМАНДНЫЙ ЧЕМПИОНАТ РЕСПУБЛИКИ ТАТАРСТАН ПО ЛЕГКОЙ АТЛЕТИКЕ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</row>
    <row r="4" spans="1:27" x14ac:dyDescent="0.2">
      <c r="A4" s="347"/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</row>
    <row r="5" spans="1:27" ht="21.75" customHeight="1" x14ac:dyDescent="0.3">
      <c r="A5" s="460" t="s">
        <v>411</v>
      </c>
      <c r="B5" s="460"/>
      <c r="C5" s="460"/>
      <c r="D5" s="349"/>
      <c r="F5" s="59"/>
      <c r="G5" s="450" t="s">
        <v>51</v>
      </c>
      <c r="H5" s="450"/>
      <c r="I5" s="450"/>
      <c r="J5" s="496" t="s">
        <v>584</v>
      </c>
      <c r="K5" s="496"/>
      <c r="L5" s="496"/>
      <c r="M5" s="472" t="s">
        <v>63</v>
      </c>
      <c r="N5" s="472"/>
      <c r="O5" s="472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</row>
    <row r="6" spans="1:27" ht="12.75" customHeight="1" x14ac:dyDescent="0.25">
      <c r="A6" s="451"/>
      <c r="B6" s="451"/>
      <c r="C6" s="451"/>
      <c r="D6" s="349"/>
      <c r="F6" s="59"/>
      <c r="G6" s="116"/>
      <c r="H6" s="452"/>
      <c r="I6" s="452"/>
      <c r="Z6" s="261" t="str">
        <f>d_2</f>
        <v>07 ИЮЛЯ 2017г.</v>
      </c>
    </row>
    <row r="7" spans="1:27" ht="13.5" customHeight="1" x14ac:dyDescent="0.25">
      <c r="A7" s="118" t="s">
        <v>63</v>
      </c>
      <c r="B7" s="118"/>
      <c r="F7" s="59"/>
      <c r="G7" s="351" t="s">
        <v>63</v>
      </c>
      <c r="K7" s="119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Z7" s="261" t="str">
        <f>d_5</f>
        <v>г. Казань, Футбольно-легкоатлетический манеж</v>
      </c>
    </row>
    <row r="8" spans="1:27" ht="15" customHeight="1" x14ac:dyDescent="0.2">
      <c r="A8" s="476" t="s">
        <v>153</v>
      </c>
      <c r="B8" s="477" t="s">
        <v>134</v>
      </c>
      <c r="C8" s="479" t="s">
        <v>31</v>
      </c>
      <c r="D8" s="479" t="s">
        <v>128</v>
      </c>
      <c r="E8" s="479" t="s">
        <v>9</v>
      </c>
      <c r="F8" s="479" t="s">
        <v>2</v>
      </c>
      <c r="G8" s="481" t="s">
        <v>66</v>
      </c>
      <c r="H8" s="123" t="s">
        <v>65</v>
      </c>
      <c r="I8" s="481" t="s">
        <v>65</v>
      </c>
      <c r="J8" s="483" t="s">
        <v>132</v>
      </c>
      <c r="K8" s="484"/>
      <c r="L8" s="484"/>
      <c r="M8" s="484"/>
      <c r="N8" s="484"/>
      <c r="O8" s="484"/>
      <c r="P8" s="484"/>
      <c r="Q8" s="484"/>
      <c r="R8" s="484"/>
      <c r="S8" s="484"/>
      <c r="T8" s="484"/>
      <c r="U8" s="484"/>
      <c r="V8" s="484"/>
      <c r="W8" s="480" t="s">
        <v>136</v>
      </c>
      <c r="X8" s="480" t="s">
        <v>137</v>
      </c>
      <c r="Y8" s="476" t="s">
        <v>176</v>
      </c>
      <c r="Z8" s="476" t="s">
        <v>175</v>
      </c>
    </row>
    <row r="9" spans="1:27" ht="18" customHeight="1" x14ac:dyDescent="0.2">
      <c r="A9" s="476"/>
      <c r="B9" s="478"/>
      <c r="C9" s="479"/>
      <c r="D9" s="479"/>
      <c r="E9" s="479"/>
      <c r="F9" s="479"/>
      <c r="G9" s="482"/>
      <c r="H9" s="123" t="s">
        <v>65</v>
      </c>
      <c r="I9" s="482"/>
      <c r="J9" s="206"/>
      <c r="K9" s="207"/>
      <c r="L9" s="207"/>
      <c r="M9" s="206"/>
      <c r="N9" s="207"/>
      <c r="O9" s="207"/>
      <c r="P9" s="206"/>
      <c r="Q9" s="207"/>
      <c r="R9" s="207"/>
      <c r="S9" s="206"/>
      <c r="T9" s="207"/>
      <c r="U9" s="207"/>
      <c r="V9" s="207"/>
      <c r="W9" s="480"/>
      <c r="X9" s="480"/>
      <c r="Y9" s="476"/>
      <c r="Z9" s="476"/>
      <c r="AA9" s="158"/>
    </row>
    <row r="10" spans="1:27" ht="21.75" customHeight="1" x14ac:dyDescent="0.2">
      <c r="A10" s="127"/>
      <c r="B10" s="190"/>
      <c r="C10" s="473" t="str">
        <f>Name_8</f>
        <v>МУЖЧИНЫ 2001г.р. и старше</v>
      </c>
      <c r="D10" s="474"/>
      <c r="E10" s="475"/>
      <c r="F10" s="128"/>
      <c r="G10" s="128"/>
      <c r="H10" s="129"/>
      <c r="I10" s="128"/>
      <c r="J10" s="185"/>
      <c r="K10" s="129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7" ht="24.95" customHeight="1" x14ac:dyDescent="0.25">
      <c r="A11" s="132">
        <v>1</v>
      </c>
      <c r="B11" s="132"/>
      <c r="C11" s="292" t="str">
        <f>VLOOKUP($AA11,УЧАСТНИКИ!$A$2:$K$716,3,FALSE)</f>
        <v>БЛОХИН РОМАН</v>
      </c>
      <c r="D11" s="328">
        <f>AA11</f>
        <v>3793</v>
      </c>
      <c r="E11" s="135">
        <f>VLOOKUP($AA11,УЧАСТНИКИ!$A$2:$K$716,4,FALSE)</f>
        <v>2001</v>
      </c>
      <c r="F11" s="135">
        <f>VLOOKUP($AA11,УЧАСТНИКИ!$A$2:$K$716,8,FALSE)</f>
        <v>1</v>
      </c>
      <c r="G11" s="217" t="str">
        <f>VLOOKUP($AA11,УЧАСТНИКИ!$A$2:$K$716,5,FALSE)</f>
        <v>КАЗАНЬ</v>
      </c>
      <c r="H11" s="135" t="e">
        <f>VLOOKUP($R11,УЧАСТНИКИ!#REF!,7,FALSE)</f>
        <v>#REF!</v>
      </c>
      <c r="I11" s="135" t="str">
        <f>VLOOKUP($AA11,УЧАСТНИКИ!$A$2:$K$716,11,FALSE)</f>
        <v>СДЮСШОР ЛА</v>
      </c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9"/>
      <c r="Z11" s="135">
        <f>VLOOKUP($AA11,УЧАСТНИКИ!$A$2:$K$231,9,FALSE)</f>
        <v>3</v>
      </c>
      <c r="AA11" s="189">
        <v>3793</v>
      </c>
    </row>
    <row r="12" spans="1:27" ht="24.95" customHeight="1" x14ac:dyDescent="0.25">
      <c r="A12" s="132">
        <v>2</v>
      </c>
      <c r="B12" s="132"/>
      <c r="C12" s="292" t="str">
        <f>VLOOKUP($AA12,УЧАСТНИКИ!$A$2:$K$716,3,FALSE)</f>
        <v>ФЕДОТОВ МАКСИМ</v>
      </c>
      <c r="D12" s="328">
        <f t="shared" ref="D12:D23" si="0">AA12</f>
        <v>3863</v>
      </c>
      <c r="E12" s="135">
        <f>VLOOKUP($AA12,УЧАСТНИКИ!$A$2:$K$716,4,FALSE)</f>
        <v>1999</v>
      </c>
      <c r="F12" s="135" t="str">
        <f>VLOOKUP($AA12,УЧАСТНИКИ!$A$2:$K$716,8,FALSE)</f>
        <v>-</v>
      </c>
      <c r="G12" s="217" t="str">
        <f>VLOOKUP($AA12,УЧАСТНИКИ!$A$2:$K$716,5,FALSE)</f>
        <v>КАЗАНЬ</v>
      </c>
      <c r="H12" s="135" t="e">
        <f>VLOOKUP($R12,УЧАСТНИКИ!#REF!,7,FALSE)</f>
        <v>#REF!</v>
      </c>
      <c r="I12" s="135" t="str">
        <f>VLOOKUP($AA12,УЧАСТНИКИ!$A$2:$K$716,11,FALSE)</f>
        <v>СДЮСШОР ТАСМА</v>
      </c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9"/>
      <c r="Z12" s="135" t="str">
        <f>VLOOKUP($AA12,УЧАСТНИКИ!$A$2:$K$231,9,FALSE)</f>
        <v>Л</v>
      </c>
      <c r="AA12" s="189">
        <v>3863</v>
      </c>
    </row>
    <row r="13" spans="1:27" ht="24.95" customHeight="1" x14ac:dyDescent="0.25">
      <c r="A13" s="132">
        <v>3</v>
      </c>
      <c r="B13" s="132"/>
      <c r="C13" s="292" t="str">
        <f>VLOOKUP($AA13,УЧАСТНИКИ!$A$2:$K$716,3,FALSE)</f>
        <v>ХОРЕВ АНТОН</v>
      </c>
      <c r="D13" s="328">
        <f t="shared" si="0"/>
        <v>3751</v>
      </c>
      <c r="E13" s="135">
        <f>VLOOKUP($AA13,УЧАСТНИКИ!$A$2:$K$716,4,FALSE)</f>
        <v>1998</v>
      </c>
      <c r="F13" s="135">
        <f>VLOOKUP($AA13,УЧАСТНИКИ!$A$2:$K$716,8,FALSE)</f>
        <v>1</v>
      </c>
      <c r="G13" s="217" t="str">
        <f>VLOOKUP($AA13,УЧАСТНИКИ!$A$2:$K$716,5,FALSE)</f>
        <v>КАЗАНЬ</v>
      </c>
      <c r="H13" s="135" t="e">
        <f>VLOOKUP($R13,УЧАСТНИКИ!#REF!,7,FALSE)</f>
        <v>#REF!</v>
      </c>
      <c r="I13" s="135" t="str">
        <f>VLOOKUP($AA13,УЧАСТНИКИ!$A$2:$K$716,11,FALSE)</f>
        <v>СДЮСШОР ЛА</v>
      </c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9"/>
      <c r="Z13" s="135" t="str">
        <f>VLOOKUP($AA13,УЧАСТНИКИ!$A$2:$K$231,9,FALSE)</f>
        <v>Л</v>
      </c>
      <c r="AA13" s="189">
        <v>3751</v>
      </c>
    </row>
    <row r="14" spans="1:27" ht="24.95" customHeight="1" x14ac:dyDescent="0.25">
      <c r="A14" s="132">
        <v>4</v>
      </c>
      <c r="B14" s="132"/>
      <c r="C14" s="292" t="str">
        <f>VLOOKUP($AA14,УЧАСТНИКИ!$A$2:$K$716,3,FALSE)</f>
        <v>ХАФИЗОВ РУСТЭМ</v>
      </c>
      <c r="D14" s="328">
        <f t="shared" si="0"/>
        <v>3749</v>
      </c>
      <c r="E14" s="135">
        <f>VLOOKUP($AA14,УЧАСТНИКИ!$A$2:$K$716,4,FALSE)</f>
        <v>1996</v>
      </c>
      <c r="F14" s="135">
        <f>VLOOKUP($AA14,УЧАСТНИКИ!$A$2:$K$716,8,FALSE)</f>
        <v>1</v>
      </c>
      <c r="G14" s="217" t="str">
        <f>VLOOKUP($AA14,УЧАСТНИКИ!$A$2:$K$716,5,FALSE)</f>
        <v>КАЗАНЬ</v>
      </c>
      <c r="H14" s="135" t="e">
        <f>VLOOKUP($R14,УЧАСТНИКИ!#REF!,7,FALSE)</f>
        <v>#REF!</v>
      </c>
      <c r="I14" s="135" t="str">
        <f>VLOOKUP($AA14,УЧАСТНИКИ!$A$2:$K$716,11,FALSE)</f>
        <v>ДЮСШ ОЛИМП</v>
      </c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9"/>
      <c r="Z14" s="135" t="str">
        <f>VLOOKUP($AA14,УЧАСТНИКИ!$A$2:$K$231,9,FALSE)</f>
        <v>Л</v>
      </c>
      <c r="AA14" s="189">
        <v>3749</v>
      </c>
    </row>
    <row r="15" spans="1:27" ht="24.95" customHeight="1" x14ac:dyDescent="0.25">
      <c r="A15" s="132">
        <v>5</v>
      </c>
      <c r="B15" s="132"/>
      <c r="C15" s="292" t="str">
        <f>VLOOKUP($AA15,УЧАСТНИКИ!$A$2:$K$716,3,FALSE)</f>
        <v>МАСЛОВ ВИКТОР</v>
      </c>
      <c r="D15" s="328">
        <f t="shared" si="0"/>
        <v>3750</v>
      </c>
      <c r="E15" s="135">
        <f>VLOOKUP($AA15,УЧАСТНИКИ!$A$2:$K$716,4,FALSE)</f>
        <v>1998</v>
      </c>
      <c r="F15" s="135">
        <f>VLOOKUP($AA15,УЧАСТНИКИ!$A$2:$K$716,8,FALSE)</f>
        <v>1</v>
      </c>
      <c r="G15" s="217" t="str">
        <f>VLOOKUP($AA15,УЧАСТНИКИ!$A$2:$K$716,5,FALSE)</f>
        <v>КАЗАНЬ</v>
      </c>
      <c r="H15" s="135" t="e">
        <f>VLOOKUP($R15,УЧАСТНИКИ!#REF!,7,FALSE)</f>
        <v>#REF!</v>
      </c>
      <c r="I15" s="135" t="str">
        <f>VLOOKUP($AA15,УЧАСТНИКИ!$A$2:$K$716,11,FALSE)</f>
        <v>СДЮСШОР ЛА</v>
      </c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9"/>
      <c r="Z15" s="135" t="str">
        <f>VLOOKUP($AA15,УЧАСТНИКИ!$A$2:$K$231,9,FALSE)</f>
        <v>Л</v>
      </c>
      <c r="AA15" s="189">
        <v>3750</v>
      </c>
    </row>
    <row r="16" spans="1:27" ht="24.95" customHeight="1" x14ac:dyDescent="0.25">
      <c r="A16" s="132">
        <v>6</v>
      </c>
      <c r="B16" s="132"/>
      <c r="C16" s="292" t="str">
        <f>VLOOKUP($AA16,УЧАСТНИКИ!$A$2:$K$716,3,FALSE)</f>
        <v>ШОМАХОВ АНДРЕЙ</v>
      </c>
      <c r="D16" s="328">
        <f t="shared" si="0"/>
        <v>3748</v>
      </c>
      <c r="E16" s="135">
        <f>VLOOKUP($AA16,УЧАСТНИКИ!$A$2:$K$716,4,FALSE)</f>
        <v>1996</v>
      </c>
      <c r="F16" s="135">
        <f>VLOOKUP($AA16,УЧАСТНИКИ!$A$2:$K$716,8,FALSE)</f>
        <v>1</v>
      </c>
      <c r="G16" s="217" t="str">
        <f>VLOOKUP($AA16,УЧАСТНИКИ!$A$2:$K$716,5,FALSE)</f>
        <v>КАЗАНЬ</v>
      </c>
      <c r="H16" s="135" t="e">
        <f>VLOOKUP($R16,УЧАСТНИКИ!#REF!,7,FALSE)</f>
        <v>#REF!</v>
      </c>
      <c r="I16" s="135" t="str">
        <f>VLOOKUP($AA16,УЧАСТНИКИ!$A$2:$K$716,11,FALSE)</f>
        <v>КНИТУ-КХТИ</v>
      </c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9"/>
      <c r="Z16" s="135" t="str">
        <f>VLOOKUP($AA16,УЧАСТНИКИ!$A$2:$K$231,9,FALSE)</f>
        <v>Л</v>
      </c>
      <c r="AA16" s="189">
        <v>3748</v>
      </c>
    </row>
    <row r="17" spans="1:27" ht="24.95" customHeight="1" x14ac:dyDescent="0.25">
      <c r="A17" s="132">
        <v>7</v>
      </c>
      <c r="B17" s="132"/>
      <c r="C17" s="292" t="str">
        <f>VLOOKUP($AA17,УЧАСТНИКИ!$A$2:$K$716,3,FALSE)</f>
        <v>СОКОЛОВ СЕРГЕЙ</v>
      </c>
      <c r="D17" s="328">
        <f t="shared" si="0"/>
        <v>3747</v>
      </c>
      <c r="E17" s="135">
        <f>VLOOKUP($AA17,УЧАСТНИКИ!$A$2:$K$716,4,FALSE)</f>
        <v>1999</v>
      </c>
      <c r="F17" s="135">
        <f>VLOOKUP($AA17,УЧАСТНИКИ!$A$2:$K$716,8,FALSE)</f>
        <v>1</v>
      </c>
      <c r="G17" s="217" t="str">
        <f>VLOOKUP($AA17,УЧАСТНИКИ!$A$2:$K$716,5,FALSE)</f>
        <v>КАЗАНЬ</v>
      </c>
      <c r="H17" s="135" t="e">
        <f>VLOOKUP($R17,УЧАСТНИКИ!#REF!,7,FALSE)</f>
        <v>#REF!</v>
      </c>
      <c r="I17" s="135" t="str">
        <f>VLOOKUP($AA17,УЧАСТНИКИ!$A$2:$K$716,11,FALSE)</f>
        <v>СДЮСШОР ЛА</v>
      </c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9"/>
      <c r="Z17" s="135">
        <f>VLOOKUP($AA17,УЧАСТНИКИ!$A$2:$K$231,9,FALSE)</f>
        <v>3</v>
      </c>
      <c r="AA17" s="188">
        <v>3747</v>
      </c>
    </row>
    <row r="18" spans="1:27" ht="24.95" customHeight="1" x14ac:dyDescent="0.25">
      <c r="A18" s="132">
        <v>8</v>
      </c>
      <c r="B18" s="132"/>
      <c r="C18" s="292" t="str">
        <f>VLOOKUP($AA18,УЧАСТНИКИ!$A$2:$K$716,3,FALSE)</f>
        <v>ПАВЛОВ ПЕТР</v>
      </c>
      <c r="D18" s="328">
        <f t="shared" si="0"/>
        <v>3746</v>
      </c>
      <c r="E18" s="135">
        <f>VLOOKUP($AA18,УЧАСТНИКИ!$A$2:$K$716,4,FALSE)</f>
        <v>1997</v>
      </c>
      <c r="F18" s="135">
        <f>VLOOKUP($AA18,УЧАСТНИКИ!$A$2:$K$716,8,FALSE)</f>
        <v>1</v>
      </c>
      <c r="G18" s="217" t="str">
        <f>VLOOKUP($AA18,УЧАСТНИКИ!$A$2:$K$716,5,FALSE)</f>
        <v>КАЗАНЬ</v>
      </c>
      <c r="H18" s="135" t="e">
        <f>VLOOKUP($R18,УЧАСТНИКИ!#REF!,7,FALSE)</f>
        <v>#REF!</v>
      </c>
      <c r="I18" s="135" t="str">
        <f>VLOOKUP($AA18,УЧАСТНИКИ!$A$2:$K$716,11,FALSE)</f>
        <v>ДЮСШ ОЛИМП</v>
      </c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9"/>
      <c r="Z18" s="135" t="str">
        <f>VLOOKUP($AA18,УЧАСТНИКИ!$A$2:$K$231,9,FALSE)</f>
        <v>Л</v>
      </c>
      <c r="AA18" s="188">
        <v>3746</v>
      </c>
    </row>
    <row r="19" spans="1:27" ht="24.95" customHeight="1" x14ac:dyDescent="0.25">
      <c r="A19" s="132">
        <v>9</v>
      </c>
      <c r="B19" s="132"/>
      <c r="C19" s="292" t="str">
        <f>VLOOKUP($AA19,УЧАСТНИКИ!$A$2:$K$716,3,FALSE)</f>
        <v>КАДЫКЕЕВ МАКСИМ</v>
      </c>
      <c r="D19" s="328">
        <f t="shared" si="0"/>
        <v>3745</v>
      </c>
      <c r="E19" s="135">
        <f>VLOOKUP($AA19,УЧАСТНИКИ!$A$2:$K$716,4,FALSE)</f>
        <v>2001</v>
      </c>
      <c r="F19" s="135">
        <f>VLOOKUP($AA19,УЧАСТНИКИ!$A$2:$K$716,8,FALSE)</f>
        <v>3</v>
      </c>
      <c r="G19" s="217" t="str">
        <f>VLOOKUP($AA19,УЧАСТНИКИ!$A$2:$K$716,5,FALSE)</f>
        <v>КАЗАНЬ</v>
      </c>
      <c r="H19" s="135" t="e">
        <f>VLOOKUP($R19,УЧАСТНИКИ!#REF!,7,FALSE)</f>
        <v>#REF!</v>
      </c>
      <c r="I19" s="135" t="str">
        <f>VLOOKUP($AA19,УЧАСТНИКИ!$A$2:$K$716,11,FALSE)</f>
        <v>ДЮСШ ОЛИМП</v>
      </c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9"/>
      <c r="Z19" s="135" t="str">
        <f>VLOOKUP($AA19,УЧАСТНИКИ!$A$2:$K$231,9,FALSE)</f>
        <v>Л</v>
      </c>
      <c r="AA19" s="188">
        <v>3745</v>
      </c>
    </row>
    <row r="20" spans="1:27" ht="24.95" customHeight="1" x14ac:dyDescent="0.25">
      <c r="A20" s="132">
        <v>10</v>
      </c>
      <c r="B20" s="132"/>
      <c r="C20" s="292" t="str">
        <f>VLOOKUP($AA20,УЧАСТНИКИ!$A$2:$K$716,3,FALSE)</f>
        <v>МИХАЙЛОВ ЕВГЕНИЙ</v>
      </c>
      <c r="D20" s="328">
        <f t="shared" si="0"/>
        <v>3744</v>
      </c>
      <c r="E20" s="135">
        <f>VLOOKUP($AA20,УЧАСТНИКИ!$A$2:$K$716,4,FALSE)</f>
        <v>1996</v>
      </c>
      <c r="F20" s="135" t="str">
        <f>VLOOKUP($AA20,УЧАСТНИКИ!$A$2:$K$716,8,FALSE)</f>
        <v>КМС</v>
      </c>
      <c r="G20" s="217" t="str">
        <f>VLOOKUP($AA20,УЧАСТНИКИ!$A$2:$K$716,5,FALSE)</f>
        <v>КАЗАНЬ</v>
      </c>
      <c r="H20" s="135" t="e">
        <f>VLOOKUP($R20,УЧАСТНИКИ!#REF!,7,FALSE)</f>
        <v>#REF!</v>
      </c>
      <c r="I20" s="135" t="str">
        <f>VLOOKUP($AA20,УЧАСТНИКИ!$A$2:$K$716,11,FALSE)</f>
        <v>ДЮСШ ОЛИМП</v>
      </c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9"/>
      <c r="Z20" s="135" t="str">
        <f>VLOOKUP($AA20,УЧАСТНИКИ!$A$2:$K$231,9,FALSE)</f>
        <v>Л</v>
      </c>
      <c r="AA20" s="188">
        <v>3744</v>
      </c>
    </row>
    <row r="21" spans="1:27" ht="24.95" customHeight="1" x14ac:dyDescent="0.25">
      <c r="A21" s="132">
        <v>11</v>
      </c>
      <c r="B21" s="132"/>
      <c r="C21" s="292" t="str">
        <f>VLOOKUP($AA21,УЧАСТНИКИ!$A$2:$K$716,3,FALSE)</f>
        <v>ЗАХАРЧУК ДМИТРИЙ</v>
      </c>
      <c r="D21" s="328">
        <f t="shared" si="0"/>
        <v>3743</v>
      </c>
      <c r="E21" s="135">
        <f>VLOOKUP($AA21,УЧАСТНИКИ!$A$2:$K$716,4,FALSE)</f>
        <v>1977</v>
      </c>
      <c r="F21" s="135" t="str">
        <f>VLOOKUP($AA21,УЧАСТНИКИ!$A$2:$K$716,8,FALSE)</f>
        <v>МС</v>
      </c>
      <c r="G21" s="217" t="str">
        <f>VLOOKUP($AA21,УЧАСТНИКИ!$A$2:$K$716,5,FALSE)</f>
        <v>КАЗАНЬ</v>
      </c>
      <c r="H21" s="135" t="e">
        <f>VLOOKUP($R21,УЧАСТНИКИ!#REF!,7,FALSE)</f>
        <v>#REF!</v>
      </c>
      <c r="I21" s="135" t="str">
        <f>VLOOKUP($AA21,УЧАСТНИКИ!$A$2:$K$716,11,FALSE)</f>
        <v>СДЮСШОР ЛА</v>
      </c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9"/>
      <c r="Z21" s="135" t="str">
        <f>VLOOKUP($AA21,УЧАСТНИКИ!$A$2:$K$231,9,FALSE)</f>
        <v>Л</v>
      </c>
      <c r="AA21" s="188">
        <v>3743</v>
      </c>
    </row>
    <row r="22" spans="1:27" ht="24.95" customHeight="1" x14ac:dyDescent="0.25">
      <c r="A22" s="132">
        <v>12</v>
      </c>
      <c r="B22" s="132"/>
      <c r="C22" s="292"/>
      <c r="D22" s="328"/>
      <c r="E22" s="135"/>
      <c r="F22" s="135"/>
      <c r="G22" s="217"/>
      <c r="H22" s="135"/>
      <c r="I22" s="135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9"/>
      <c r="Z22" s="135"/>
      <c r="AA22" s="188"/>
    </row>
    <row r="23" spans="1:27" ht="24.95" customHeight="1" x14ac:dyDescent="0.25">
      <c r="A23" s="132">
        <v>13</v>
      </c>
      <c r="B23" s="132"/>
      <c r="C23" s="292"/>
      <c r="D23" s="328"/>
      <c r="E23" s="135"/>
      <c r="F23" s="135"/>
      <c r="G23" s="217"/>
      <c r="H23" s="135"/>
      <c r="I23" s="135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9"/>
      <c r="Z23" s="135"/>
      <c r="AA23" s="188"/>
    </row>
    <row r="24" spans="1:27" ht="24.95" customHeight="1" x14ac:dyDescent="0.25">
      <c r="A24" s="132"/>
      <c r="B24" s="132"/>
      <c r="C24" s="292"/>
      <c r="D24" s="328"/>
      <c r="E24" s="135"/>
      <c r="F24" s="135"/>
      <c r="G24" s="217"/>
      <c r="H24" s="135"/>
      <c r="I24" s="135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9"/>
      <c r="Z24" s="135"/>
      <c r="AA24" s="188"/>
    </row>
    <row r="25" spans="1:27" ht="18" customHeight="1" x14ac:dyDescent="0.25">
      <c r="A25" s="191"/>
      <c r="B25" s="191"/>
      <c r="C25" s="222" t="s">
        <v>33</v>
      </c>
      <c r="D25" s="211"/>
      <c r="E25" s="212"/>
      <c r="F25" s="212"/>
      <c r="G25" s="212"/>
      <c r="H25" s="212"/>
      <c r="I25" s="218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4"/>
      <c r="Z25" s="224"/>
      <c r="AA25" s="215"/>
    </row>
    <row r="26" spans="1:27" ht="18" customHeight="1" x14ac:dyDescent="0.25">
      <c r="A26" s="191"/>
      <c r="B26" s="191"/>
      <c r="C26" s="222" t="s">
        <v>34</v>
      </c>
      <c r="D26" s="211"/>
      <c r="E26" s="212"/>
      <c r="F26" s="212"/>
      <c r="G26" s="212"/>
      <c r="H26" s="212"/>
      <c r="I26" s="218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4"/>
      <c r="Z26" s="224"/>
      <c r="AA26" s="215"/>
    </row>
  </sheetData>
  <mergeCells count="23">
    <mergeCell ref="A1:Y1"/>
    <mergeCell ref="A2:Z2"/>
    <mergeCell ref="A3:Z3"/>
    <mergeCell ref="A5:C5"/>
    <mergeCell ref="G5:I5"/>
    <mergeCell ref="J5:L5"/>
    <mergeCell ref="M5:O5"/>
    <mergeCell ref="Z8:Z9"/>
    <mergeCell ref="C10:E10"/>
    <mergeCell ref="A6:C6"/>
    <mergeCell ref="H6:I6"/>
    <mergeCell ref="A8:A9"/>
    <mergeCell ref="B8:B9"/>
    <mergeCell ref="C8:C9"/>
    <mergeCell ref="D8:D9"/>
    <mergeCell ref="E8:E9"/>
    <mergeCell ref="F8:F9"/>
    <mergeCell ref="G8:G9"/>
    <mergeCell ref="I8:I9"/>
    <mergeCell ref="J8:V8"/>
    <mergeCell ref="W8:W9"/>
    <mergeCell ref="X8:X9"/>
    <mergeCell ref="Y8:Y9"/>
  </mergeCells>
  <printOptions horizontalCentered="1"/>
  <pageMargins left="0" right="0" top="0.39370078740157483" bottom="0.19685039370078741" header="0.27559055118110237" footer="0.23622047244094491"/>
  <pageSetup paperSize="9" scale="75" fitToHeight="2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H89"/>
  <sheetViews>
    <sheetView view="pageBreakPreview" zoomScale="75" zoomScaleNormal="100" zoomScaleSheetLayoutView="75" workbookViewId="0">
      <selection activeCell="U14" sqref="U14"/>
    </sheetView>
  </sheetViews>
  <sheetFormatPr defaultColWidth="8.28515625" defaultRowHeight="12.75" outlineLevelCol="1" x14ac:dyDescent="0.2"/>
  <cols>
    <col min="1" max="1" width="5.5703125" style="59" customWidth="1"/>
    <col min="2" max="2" width="5.5703125" style="59" hidden="1" customWidth="1"/>
    <col min="3" max="3" width="26.140625" style="54" customWidth="1"/>
    <col min="4" max="4" width="6.28515625" style="54" customWidth="1"/>
    <col min="5" max="5" width="9.28515625" style="58" bestFit="1" customWidth="1"/>
    <col min="6" max="6" width="6.85546875" style="58" customWidth="1"/>
    <col min="7" max="7" width="16" style="58" customWidth="1"/>
    <col min="8" max="8" width="6" style="58" hidden="1" customWidth="1"/>
    <col min="9" max="9" width="20.85546875" style="58" customWidth="1"/>
    <col min="10" max="10" width="5.7109375" style="114" hidden="1" customWidth="1"/>
    <col min="11" max="11" width="5.7109375" style="58" hidden="1" customWidth="1"/>
    <col min="12" max="14" width="5.7109375" style="54" hidden="1" customWidth="1"/>
    <col min="15" max="26" width="5.7109375" style="54" customWidth="1"/>
    <col min="27" max="27" width="3.5703125" style="54" customWidth="1"/>
    <col min="28" max="28" width="3.7109375" style="54" customWidth="1"/>
    <col min="29" max="29" width="9.140625" style="54" customWidth="1"/>
    <col min="30" max="30" width="6" style="54" customWidth="1"/>
    <col min="31" max="32" width="6.5703125" style="54" customWidth="1"/>
    <col min="33" max="33" width="23.28515625" style="54" customWidth="1"/>
    <col min="34" max="34" width="8.28515625" style="54" customWidth="1" outlineLevel="1"/>
    <col min="35" max="16384" width="8.28515625" style="54"/>
  </cols>
  <sheetData>
    <row r="1" spans="1:34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2"/>
      <c r="U1" s="432"/>
      <c r="V1" s="432"/>
      <c r="W1" s="432"/>
      <c r="X1" s="432"/>
      <c r="Y1" s="432"/>
      <c r="Z1" s="432"/>
      <c r="AA1" s="432"/>
      <c r="AB1" s="432"/>
      <c r="AC1" s="432"/>
      <c r="AD1" s="432"/>
      <c r="AE1" s="432"/>
      <c r="AF1" s="432"/>
      <c r="AG1" s="432"/>
    </row>
    <row r="2" spans="1:34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5"/>
      <c r="AF2" s="445"/>
      <c r="AG2" s="445"/>
    </row>
    <row r="3" spans="1:34" ht="38.25" customHeight="1" x14ac:dyDescent="0.25">
      <c r="A3" s="489" t="str">
        <f>Name_4</f>
        <v>ЛИЧНО-КОМАНДНЫЙ ЧЕМПИОНАТ РЕСПУБЛИКИ ТАТАРСТАН ПО ЛЕГКОЙ АТЛЕТИКЕ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  <c r="R3" s="489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  <c r="AE3" s="489"/>
      <c r="AF3" s="489"/>
      <c r="AG3" s="489"/>
    </row>
    <row r="4" spans="1:34" x14ac:dyDescent="0.2">
      <c r="A4" s="347"/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/>
      <c r="AD4" s="347"/>
      <c r="AE4" s="347"/>
      <c r="AF4" s="347"/>
      <c r="AG4" s="347"/>
    </row>
    <row r="5" spans="1:34" ht="21.75" customHeight="1" x14ac:dyDescent="0.3">
      <c r="D5" s="349"/>
      <c r="F5" s="59"/>
      <c r="G5" s="450" t="s">
        <v>8</v>
      </c>
      <c r="H5" s="450"/>
      <c r="I5" s="450"/>
      <c r="J5" s="487"/>
      <c r="K5" s="488"/>
      <c r="L5" s="488"/>
      <c r="M5" s="472"/>
      <c r="N5" s="472"/>
      <c r="O5" s="472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213"/>
      <c r="AE5" s="213"/>
      <c r="AF5" s="213"/>
    </row>
    <row r="6" spans="1:34" ht="24" customHeight="1" x14ac:dyDescent="0.3">
      <c r="A6" s="460" t="s">
        <v>411</v>
      </c>
      <c r="B6" s="460"/>
      <c r="C6" s="460"/>
      <c r="D6" s="349"/>
      <c r="F6" s="59"/>
      <c r="G6" s="116"/>
      <c r="H6" s="452"/>
      <c r="I6" s="452"/>
      <c r="AG6" s="427" t="s">
        <v>63</v>
      </c>
    </row>
    <row r="7" spans="1:34" ht="13.5" customHeight="1" x14ac:dyDescent="0.2">
      <c r="A7" s="148"/>
      <c r="B7" s="58"/>
      <c r="C7" s="62"/>
      <c r="D7" s="148"/>
      <c r="F7" s="62"/>
      <c r="G7" s="148" t="s">
        <v>45</v>
      </c>
      <c r="I7" s="62" t="str">
        <f>d_2</f>
        <v>07 ИЮЛЯ 2017г.</v>
      </c>
      <c r="K7" s="119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214"/>
      <c r="AE7" s="214"/>
      <c r="AF7" s="214"/>
      <c r="AG7" s="121" t="str">
        <f>d_5</f>
        <v>г. Казань, Футбольно-легкоатлетический манеж</v>
      </c>
    </row>
    <row r="8" spans="1:34" ht="15" customHeight="1" x14ac:dyDescent="0.2">
      <c r="A8" s="476" t="s">
        <v>63</v>
      </c>
      <c r="B8" s="477" t="s">
        <v>134</v>
      </c>
      <c r="C8" s="479" t="s">
        <v>31</v>
      </c>
      <c r="D8" s="479" t="s">
        <v>128</v>
      </c>
      <c r="E8" s="479" t="s">
        <v>9</v>
      </c>
      <c r="F8" s="479" t="s">
        <v>2</v>
      </c>
      <c r="G8" s="481" t="s">
        <v>66</v>
      </c>
      <c r="H8" s="123" t="s">
        <v>65</v>
      </c>
      <c r="I8" s="481" t="s">
        <v>65</v>
      </c>
      <c r="J8" s="483" t="s">
        <v>132</v>
      </c>
      <c r="K8" s="484"/>
      <c r="L8" s="484"/>
      <c r="M8" s="484"/>
      <c r="N8" s="484"/>
      <c r="O8" s="484"/>
      <c r="P8" s="484"/>
      <c r="Q8" s="484"/>
      <c r="R8" s="484"/>
      <c r="S8" s="484"/>
      <c r="T8" s="484"/>
      <c r="U8" s="484"/>
      <c r="V8" s="484"/>
      <c r="W8" s="484"/>
      <c r="X8" s="484"/>
      <c r="Y8" s="484"/>
      <c r="Z8" s="485"/>
      <c r="AA8" s="480" t="s">
        <v>136</v>
      </c>
      <c r="AB8" s="480" t="s">
        <v>137</v>
      </c>
      <c r="AC8" s="476" t="s">
        <v>126</v>
      </c>
      <c r="AD8" s="479" t="s">
        <v>5</v>
      </c>
      <c r="AE8" s="479" t="s">
        <v>175</v>
      </c>
      <c r="AF8" s="479" t="s">
        <v>178</v>
      </c>
      <c r="AG8" s="486" t="s">
        <v>7</v>
      </c>
    </row>
    <row r="9" spans="1:34" ht="18" customHeight="1" x14ac:dyDescent="0.2">
      <c r="A9" s="476"/>
      <c r="B9" s="478"/>
      <c r="C9" s="479"/>
      <c r="D9" s="479"/>
      <c r="E9" s="479"/>
      <c r="F9" s="479"/>
      <c r="G9" s="482"/>
      <c r="H9" s="123" t="s">
        <v>65</v>
      </c>
      <c r="I9" s="482"/>
      <c r="J9" s="206"/>
      <c r="K9" s="207"/>
      <c r="L9" s="206"/>
      <c r="M9" s="206"/>
      <c r="N9" s="207"/>
      <c r="O9" s="206">
        <v>360</v>
      </c>
      <c r="P9" s="206">
        <v>370</v>
      </c>
      <c r="Q9" s="207">
        <v>380</v>
      </c>
      <c r="R9" s="206">
        <v>390</v>
      </c>
      <c r="S9" s="206">
        <v>400</v>
      </c>
      <c r="T9" s="206">
        <v>410</v>
      </c>
      <c r="U9" s="207">
        <v>420</v>
      </c>
      <c r="V9" s="206">
        <v>430</v>
      </c>
      <c r="W9" s="206">
        <v>440</v>
      </c>
      <c r="X9" s="207">
        <v>450</v>
      </c>
      <c r="Y9" s="206">
        <v>460</v>
      </c>
      <c r="Z9" s="206">
        <v>470</v>
      </c>
      <c r="AA9" s="480"/>
      <c r="AB9" s="480"/>
      <c r="AC9" s="476"/>
      <c r="AD9" s="479"/>
      <c r="AE9" s="479"/>
      <c r="AF9" s="479"/>
      <c r="AG9" s="486"/>
      <c r="AH9" s="158"/>
    </row>
    <row r="10" spans="1:34" ht="24.75" customHeight="1" x14ac:dyDescent="0.2">
      <c r="A10" s="127"/>
      <c r="B10" s="190"/>
      <c r="C10" s="467" t="str">
        <f>Name_8</f>
        <v>МУЖЧИНЫ 2001г.р. и старше</v>
      </c>
      <c r="D10" s="468"/>
      <c r="E10" s="469"/>
      <c r="F10" s="128"/>
      <c r="G10" s="128"/>
      <c r="H10" s="129"/>
      <c r="I10" s="128"/>
      <c r="J10" s="185"/>
      <c r="K10" s="129"/>
      <c r="L10" s="128"/>
      <c r="M10" s="128"/>
      <c r="N10" s="128"/>
      <c r="O10" s="128"/>
      <c r="P10" s="128"/>
      <c r="Q10" s="128"/>
      <c r="R10" s="128"/>
      <c r="S10" s="128"/>
      <c r="T10" s="185"/>
      <c r="U10" s="129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31"/>
    </row>
    <row r="11" spans="1:34" ht="23.1" customHeight="1" x14ac:dyDescent="0.25">
      <c r="A11" s="132">
        <v>1</v>
      </c>
      <c r="B11" s="132"/>
      <c r="C11" s="292" t="str">
        <f>VLOOKUP($AH11,УЧАСТНИКИ!$A$1:$K$716,3,FALSE)</f>
        <v>ПАВЛОВ ПЕТР</v>
      </c>
      <c r="D11" s="305">
        <f>AH11</f>
        <v>3746</v>
      </c>
      <c r="E11" s="135">
        <f>VLOOKUP($AH11,УЧАСТНИКИ!$A$1:$K$716,4,FALSE)</f>
        <v>1997</v>
      </c>
      <c r="F11" s="135">
        <f>VLOOKUP($AH11,УЧАСТНИКИ!$A$1:$K$716,8,FALSE)</f>
        <v>1</v>
      </c>
      <c r="G11" s="217" t="str">
        <f>VLOOKUP($AH11,УЧАСТНИКИ!$A$1:$K$716,5,FALSE)</f>
        <v>КАЗАНЬ</v>
      </c>
      <c r="H11" s="217" t="e">
        <f>VLOOKUP($AH11,УЧАСТНИКИ!#REF!,7,FALSE)</f>
        <v>#REF!</v>
      </c>
      <c r="I11" s="217" t="str">
        <f>VLOOKUP($AH11,УЧАСТНИКИ!$A$1:$K$716,11,FALSE)</f>
        <v>ДЮСШ ОЛИМП</v>
      </c>
      <c r="J11" s="208"/>
      <c r="K11" s="208"/>
      <c r="L11" s="208"/>
      <c r="M11" s="208"/>
      <c r="N11" s="208"/>
      <c r="O11" s="208"/>
      <c r="P11" s="208"/>
      <c r="Q11" s="208"/>
      <c r="R11" s="208"/>
      <c r="S11" s="208" t="s">
        <v>358</v>
      </c>
      <c r="T11" s="208" t="s">
        <v>133</v>
      </c>
      <c r="U11" s="208" t="s">
        <v>358</v>
      </c>
      <c r="V11" s="208" t="s">
        <v>357</v>
      </c>
      <c r="W11" s="208" t="s">
        <v>357</v>
      </c>
      <c r="X11" s="208" t="s">
        <v>359</v>
      </c>
      <c r="Y11" s="208" t="s">
        <v>358</v>
      </c>
      <c r="Z11" s="208" t="s">
        <v>138</v>
      </c>
      <c r="AA11" s="208">
        <v>1</v>
      </c>
      <c r="AB11" s="208">
        <v>4</v>
      </c>
      <c r="AC11" s="263">
        <v>460</v>
      </c>
      <c r="AD11" s="208">
        <v>1</v>
      </c>
      <c r="AE11" s="507" t="str">
        <f>VLOOKUP($AH11,УЧАСТНИКИ!$A$1:$K$716,9,FALSE)</f>
        <v>Л</v>
      </c>
      <c r="AF11" s="266"/>
      <c r="AG11" s="300" t="str">
        <f>VLOOKUP($AH11,УЧАСТНИКИ!$A$1:$K$716,10,FALSE)</f>
        <v>ЗАХАРЧУК ДГ, БАЛАЕВА ОС</v>
      </c>
      <c r="AH11" s="189">
        <v>3746</v>
      </c>
    </row>
    <row r="12" spans="1:34" ht="23.1" customHeight="1" x14ac:dyDescent="0.25">
      <c r="A12" s="132">
        <v>2</v>
      </c>
      <c r="B12" s="132"/>
      <c r="C12" s="292" t="str">
        <f>VLOOKUP($AH12,УЧАСТНИКИ!$A$1:$K$716,3,FALSE)</f>
        <v>ХАФИЗОВ РУСТЭМ</v>
      </c>
      <c r="D12" s="305">
        <f>AH12</f>
        <v>3749</v>
      </c>
      <c r="E12" s="135">
        <f>VLOOKUP($AH12,УЧАСТНИКИ!$A$1:$K$716,4,FALSE)</f>
        <v>1996</v>
      </c>
      <c r="F12" s="135">
        <f>VLOOKUP($AH12,УЧАСТНИКИ!$A$1:$K$716,8,FALSE)</f>
        <v>1</v>
      </c>
      <c r="G12" s="217" t="str">
        <f>VLOOKUP($AH12,УЧАСТНИКИ!$A$1:$K$716,5,FALSE)</f>
        <v>КАЗАНЬ</v>
      </c>
      <c r="H12" s="217" t="e">
        <f>VLOOKUP($AH12,УЧАСТНИКИ!#REF!,7,FALSE)</f>
        <v>#REF!</v>
      </c>
      <c r="I12" s="217" t="str">
        <f>VLOOKUP($AH12,УЧАСТНИКИ!$A$1:$K$716,11,FALSE)</f>
        <v>ДЮСШ ОЛИМП</v>
      </c>
      <c r="J12" s="208"/>
      <c r="K12" s="208"/>
      <c r="L12" s="208"/>
      <c r="M12" s="208"/>
      <c r="N12" s="208"/>
      <c r="O12" s="208"/>
      <c r="P12" s="208"/>
      <c r="Q12" s="208"/>
      <c r="R12" s="208"/>
      <c r="S12" s="208" t="s">
        <v>357</v>
      </c>
      <c r="T12" s="208" t="s">
        <v>133</v>
      </c>
      <c r="U12" s="208" t="s">
        <v>358</v>
      </c>
      <c r="V12" s="208" t="s">
        <v>357</v>
      </c>
      <c r="W12" s="208" t="s">
        <v>358</v>
      </c>
      <c r="X12" s="208" t="s">
        <v>359</v>
      </c>
      <c r="Y12" s="208" t="s">
        <v>138</v>
      </c>
      <c r="Z12" s="208"/>
      <c r="AA12" s="208">
        <v>3</v>
      </c>
      <c r="AB12" s="208">
        <v>4</v>
      </c>
      <c r="AC12" s="263">
        <v>450</v>
      </c>
      <c r="AD12" s="208">
        <v>1</v>
      </c>
      <c r="AE12" s="507" t="str">
        <f>VLOOKUP($AH12,УЧАСТНИКИ!$A$1:$K$716,9,FALSE)</f>
        <v>Л</v>
      </c>
      <c r="AF12" s="266"/>
      <c r="AG12" s="300" t="str">
        <f>VLOOKUP($AH12,УЧАСТНИКИ!$A$1:$K$716,10,FALSE)</f>
        <v>ЗАХАРЧУК ДГ, БАЛАЕВА ОС</v>
      </c>
      <c r="AH12" s="189">
        <v>3749</v>
      </c>
    </row>
    <row r="13" spans="1:34" ht="23.1" customHeight="1" x14ac:dyDescent="0.25">
      <c r="A13" s="132">
        <v>3</v>
      </c>
      <c r="B13" s="132"/>
      <c r="C13" s="292" t="str">
        <f>VLOOKUP($AH13,УЧАСТНИКИ!$A$1:$K$716,3,FALSE)</f>
        <v>СОКОЛОВ СЕРГЕЙ</v>
      </c>
      <c r="D13" s="305">
        <f>AH13</f>
        <v>3747</v>
      </c>
      <c r="E13" s="135">
        <f>VLOOKUP($AH13,УЧАСТНИКИ!$A$1:$K$716,4,FALSE)</f>
        <v>1999</v>
      </c>
      <c r="F13" s="135">
        <f>VLOOKUP($AH13,УЧАСТНИКИ!$A$1:$K$716,8,FALSE)</f>
        <v>1</v>
      </c>
      <c r="G13" s="217" t="str">
        <f>VLOOKUP($AH13,УЧАСТНИКИ!$A$1:$K$716,5,FALSE)</f>
        <v>КАЗАНЬ</v>
      </c>
      <c r="H13" s="217" t="e">
        <f>VLOOKUP($AH13,УЧАСТНИКИ!#REF!,7,FALSE)</f>
        <v>#REF!</v>
      </c>
      <c r="I13" s="217" t="str">
        <f>VLOOKUP($AH13,УЧАСТНИКИ!$A$1:$K$716,11,FALSE)</f>
        <v>СДЮСШОР ЛА</v>
      </c>
      <c r="J13" s="208"/>
      <c r="K13" s="208"/>
      <c r="L13" s="208"/>
      <c r="M13" s="208"/>
      <c r="N13" s="208"/>
      <c r="O13" s="208"/>
      <c r="P13" s="208"/>
      <c r="Q13" s="208" t="s">
        <v>358</v>
      </c>
      <c r="R13" s="208" t="s">
        <v>133</v>
      </c>
      <c r="S13" s="208" t="s">
        <v>358</v>
      </c>
      <c r="T13" s="208" t="s">
        <v>133</v>
      </c>
      <c r="U13" s="208" t="s">
        <v>359</v>
      </c>
      <c r="V13" s="208" t="s">
        <v>138</v>
      </c>
      <c r="W13" s="208"/>
      <c r="X13" s="208"/>
      <c r="Y13" s="208"/>
      <c r="Z13" s="208"/>
      <c r="AA13" s="208">
        <v>3</v>
      </c>
      <c r="AB13" s="208">
        <v>2</v>
      </c>
      <c r="AC13" s="263">
        <v>420</v>
      </c>
      <c r="AD13" s="208">
        <v>1</v>
      </c>
      <c r="AE13" s="507">
        <f>VLOOKUP($AH13,УЧАСТНИКИ!$A$1:$K$716,9,FALSE)</f>
        <v>3</v>
      </c>
      <c r="AF13" s="266">
        <v>20</v>
      </c>
      <c r="AG13" s="300" t="str">
        <f>VLOOKUP($AH13,УЧАСТНИКИ!$A$1:$K$716,10,FALSE)</f>
        <v>ЗАХАРЧУК ДГ, БАЛАЕВА ОС</v>
      </c>
      <c r="AH13" s="189">
        <v>3747</v>
      </c>
    </row>
    <row r="14" spans="1:34" ht="23.1" customHeight="1" x14ac:dyDescent="0.25">
      <c r="A14" s="132">
        <v>4</v>
      </c>
      <c r="B14" s="132"/>
      <c r="C14" s="292" t="str">
        <f>VLOOKUP($AH14,УЧАСТНИКИ!$A$1:$K$716,3,FALSE)</f>
        <v>БЛОХИН РОМАН</v>
      </c>
      <c r="D14" s="305">
        <f>AH14</f>
        <v>3793</v>
      </c>
      <c r="E14" s="135">
        <f>VLOOKUP($AH14,УЧАСТНИКИ!$A$1:$K$716,4,FALSE)</f>
        <v>2001</v>
      </c>
      <c r="F14" s="135">
        <f>VLOOKUP($AH14,УЧАСТНИКИ!$A$1:$K$716,8,FALSE)</f>
        <v>1</v>
      </c>
      <c r="G14" s="217" t="str">
        <f>VLOOKUP($AH14,УЧАСТНИКИ!$A$1:$K$716,5,FALSE)</f>
        <v>КАЗАНЬ</v>
      </c>
      <c r="H14" s="217" t="e">
        <f>VLOOKUP($AH14,УЧАСТНИКИ!#REF!,7,FALSE)</f>
        <v>#REF!</v>
      </c>
      <c r="I14" s="217" t="str">
        <f>VLOOKUP($AH14,УЧАСТНИКИ!$A$1:$K$716,11,FALSE)</f>
        <v>СДЮСШОР ЛА</v>
      </c>
      <c r="J14" s="208"/>
      <c r="K14" s="208"/>
      <c r="L14" s="208"/>
      <c r="M14" s="208"/>
      <c r="N14" s="208"/>
      <c r="O14" s="208"/>
      <c r="P14" s="208"/>
      <c r="Q14" s="208" t="s">
        <v>358</v>
      </c>
      <c r="R14" s="208" t="s">
        <v>357</v>
      </c>
      <c r="S14" s="208" t="s">
        <v>358</v>
      </c>
      <c r="T14" s="208" t="s">
        <v>138</v>
      </c>
      <c r="U14" s="208"/>
      <c r="V14" s="208"/>
      <c r="W14" s="208"/>
      <c r="X14" s="208"/>
      <c r="Y14" s="208"/>
      <c r="Z14" s="208"/>
      <c r="AA14" s="208">
        <v>1</v>
      </c>
      <c r="AB14" s="208">
        <v>1</v>
      </c>
      <c r="AC14" s="263">
        <v>400</v>
      </c>
      <c r="AD14" s="208">
        <v>2</v>
      </c>
      <c r="AE14" s="507">
        <f>VLOOKUP($AH14,УЧАСТНИКИ!$A$1:$K$716,9,FALSE)</f>
        <v>3</v>
      </c>
      <c r="AF14" s="266">
        <v>17</v>
      </c>
      <c r="AG14" s="300" t="str">
        <f>VLOOKUP($AH14,УЧАСТНИКИ!$A$1:$K$716,10,FALSE)</f>
        <v>ЯШИНЫ ЖЛ АН</v>
      </c>
      <c r="AH14" s="189">
        <v>3793</v>
      </c>
    </row>
    <row r="15" spans="1:34" ht="23.1" customHeight="1" x14ac:dyDescent="0.25">
      <c r="A15" s="132">
        <v>5</v>
      </c>
      <c r="B15" s="132"/>
      <c r="C15" s="292" t="str">
        <f>VLOOKUP($AH15,УЧАСТНИКИ!$A$1:$K$716,3,FALSE)</f>
        <v>ФЕДОТОВ МАКСИМ</v>
      </c>
      <c r="D15" s="305">
        <f>AH15</f>
        <v>3863</v>
      </c>
      <c r="E15" s="135">
        <f>VLOOKUP($AH15,УЧАСТНИКИ!$A$1:$K$716,4,FALSE)</f>
        <v>1999</v>
      </c>
      <c r="F15" s="135" t="str">
        <f>VLOOKUP($AH15,УЧАСТНИКИ!$A$1:$K$716,8,FALSE)</f>
        <v>-</v>
      </c>
      <c r="G15" s="217" t="str">
        <f>VLOOKUP($AH15,УЧАСТНИКИ!$A$1:$K$716,5,FALSE)</f>
        <v>КАЗАНЬ</v>
      </c>
      <c r="H15" s="217" t="e">
        <f>VLOOKUP($AH15,УЧАСТНИКИ!#REF!,7,FALSE)</f>
        <v>#REF!</v>
      </c>
      <c r="I15" s="217" t="str">
        <f>VLOOKUP($AH15,УЧАСТНИКИ!$A$1:$K$716,11,FALSE)</f>
        <v>СДЮСШОР ТАСМА</v>
      </c>
      <c r="J15" s="208"/>
      <c r="K15" s="208"/>
      <c r="L15" s="208"/>
      <c r="M15" s="208"/>
      <c r="N15" s="208"/>
      <c r="O15" s="208"/>
      <c r="P15" s="208"/>
      <c r="Q15" s="208"/>
      <c r="R15" s="208"/>
      <c r="S15" s="208" t="s">
        <v>357</v>
      </c>
      <c r="T15" s="208" t="s">
        <v>138</v>
      </c>
      <c r="U15" s="208"/>
      <c r="V15" s="208"/>
      <c r="W15" s="208"/>
      <c r="X15" s="208"/>
      <c r="Y15" s="208"/>
      <c r="Z15" s="208"/>
      <c r="AA15" s="208">
        <v>2</v>
      </c>
      <c r="AB15" s="208">
        <v>1</v>
      </c>
      <c r="AC15" s="263">
        <v>400</v>
      </c>
      <c r="AD15" s="208">
        <v>2</v>
      </c>
      <c r="AE15" s="507" t="str">
        <f>VLOOKUP($AH15,УЧАСТНИКИ!$A$1:$K$716,9,FALSE)</f>
        <v>Л</v>
      </c>
      <c r="AF15" s="266"/>
      <c r="AG15" s="300" t="str">
        <f>VLOOKUP($AH15,УЧАСТНИКИ!$A$1:$K$716,10,FALSE)</f>
        <v>ЛАТЫПОВА НП</v>
      </c>
      <c r="AH15" s="189">
        <v>3863</v>
      </c>
    </row>
    <row r="16" spans="1:34" ht="22.5" customHeight="1" x14ac:dyDescent="0.25">
      <c r="A16" s="132">
        <v>6</v>
      </c>
      <c r="B16" s="132"/>
      <c r="C16" s="292" t="str">
        <f>VLOOKUP($AH16,УЧАСТНИКИ!$A$1:$K$716,3,FALSE)</f>
        <v>КАДЫКЕЕВ МАКСИМ</v>
      </c>
      <c r="D16" s="305">
        <f>AH16</f>
        <v>3745</v>
      </c>
      <c r="E16" s="135">
        <f>VLOOKUP($AH16,УЧАСТНИКИ!$A$1:$K$716,4,FALSE)</f>
        <v>2001</v>
      </c>
      <c r="F16" s="135">
        <f>VLOOKUP($AH16,УЧАСТНИКИ!$A$1:$K$716,8,FALSE)</f>
        <v>3</v>
      </c>
      <c r="G16" s="217" t="str">
        <f>VLOOKUP($AH16,УЧАСТНИКИ!$A$1:$K$716,5,FALSE)</f>
        <v>КАЗАНЬ</v>
      </c>
      <c r="H16" s="217" t="e">
        <f>VLOOKUP($AH16,УЧАСТНИКИ!#REF!,7,FALSE)</f>
        <v>#REF!</v>
      </c>
      <c r="I16" s="217" t="str">
        <f>VLOOKUP($AH16,УЧАСТНИКИ!$A$1:$K$716,11,FALSE)</f>
        <v>ДЮСШ ОЛИМП</v>
      </c>
      <c r="J16" s="208"/>
      <c r="K16" s="208"/>
      <c r="L16" s="208"/>
      <c r="M16" s="208"/>
      <c r="N16" s="208"/>
      <c r="O16" s="208" t="s">
        <v>359</v>
      </c>
      <c r="P16" s="208" t="s">
        <v>359</v>
      </c>
      <c r="Q16" s="208" t="s">
        <v>138</v>
      </c>
      <c r="R16" s="208"/>
      <c r="S16" s="208"/>
      <c r="T16" s="208"/>
      <c r="U16" s="208"/>
      <c r="V16" s="208"/>
      <c r="W16" s="208"/>
      <c r="X16" s="208"/>
      <c r="Y16" s="208"/>
      <c r="Z16" s="208"/>
      <c r="AA16" s="208">
        <v>3</v>
      </c>
      <c r="AB16" s="208">
        <v>4</v>
      </c>
      <c r="AC16" s="263">
        <v>370</v>
      </c>
      <c r="AD16" s="208">
        <v>2</v>
      </c>
      <c r="AE16" s="507" t="str">
        <f>VLOOKUP($AH16,УЧАСТНИКИ!$A$1:$K$716,9,FALSE)</f>
        <v>Л</v>
      </c>
      <c r="AF16" s="266"/>
      <c r="AG16" s="300" t="str">
        <f>VLOOKUP($AH16,УЧАСТНИКИ!$A$1:$K$716,10,FALSE)</f>
        <v>ЗАХАРЧУК ДГ, БАЛАЕВА ОС, СОКРАТОВ ОС</v>
      </c>
      <c r="AH16" s="189">
        <v>3745</v>
      </c>
    </row>
    <row r="17" spans="1:34" ht="22.5" customHeight="1" x14ac:dyDescent="0.25">
      <c r="A17" s="132">
        <v>7</v>
      </c>
      <c r="B17" s="132"/>
      <c r="C17" s="292" t="str">
        <f>VLOOKUP($AH17,УЧАСТНИКИ!$A$1:$K$716,3,FALSE)</f>
        <v>МИХАЙЛОВ ЕВГЕНИЙ</v>
      </c>
      <c r="D17" s="305">
        <f>AH17</f>
        <v>3744</v>
      </c>
      <c r="E17" s="135">
        <f>VLOOKUP($AH17,УЧАСТНИКИ!$A$1:$K$716,4,FALSE)</f>
        <v>1996</v>
      </c>
      <c r="F17" s="135" t="str">
        <f>VLOOKUP($AH17,УЧАСТНИКИ!$A$1:$K$716,8,FALSE)</f>
        <v>КМС</v>
      </c>
      <c r="G17" s="217" t="str">
        <f>VLOOKUP($AH17,УЧАСТНИКИ!$A$1:$K$716,5,FALSE)</f>
        <v>КАЗАНЬ</v>
      </c>
      <c r="H17" s="217" t="e">
        <f>VLOOKUP($AH17,УЧАСТНИКИ!#REF!,7,FALSE)</f>
        <v>#REF!</v>
      </c>
      <c r="I17" s="217" t="str">
        <f>VLOOKUP($AH17,УЧАСТНИКИ!$A$1:$K$716,11,FALSE)</f>
        <v>ДЮСШ ОЛИМП</v>
      </c>
      <c r="J17" s="208"/>
      <c r="K17" s="208"/>
      <c r="L17" s="208"/>
      <c r="M17" s="208"/>
      <c r="N17" s="208"/>
      <c r="O17" s="208" t="s">
        <v>357</v>
      </c>
      <c r="P17" s="208" t="s">
        <v>138</v>
      </c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>
        <v>2</v>
      </c>
      <c r="AB17" s="208">
        <v>1</v>
      </c>
      <c r="AC17" s="263">
        <v>360</v>
      </c>
      <c r="AD17" s="208">
        <v>3</v>
      </c>
      <c r="AE17" s="507" t="str">
        <f>VLOOKUP($AH17,УЧАСТНИКИ!$A$1:$K$716,9,FALSE)</f>
        <v>Л</v>
      </c>
      <c r="AF17" s="266"/>
      <c r="AG17" s="300" t="str">
        <f>VLOOKUP($AH17,УЧАСТНИКИ!$A$1:$K$716,10,FALSE)</f>
        <v>ЗАХАРЧУК ДГ, БАЛАЕВА ОС</v>
      </c>
      <c r="AH17" s="189">
        <v>3744</v>
      </c>
    </row>
    <row r="18" spans="1:34" ht="22.5" customHeight="1" x14ac:dyDescent="0.25">
      <c r="A18" s="132"/>
      <c r="B18" s="132"/>
      <c r="C18" s="292" t="str">
        <f>VLOOKUP($AH18,УЧАСТНИКИ!$A$1:$K$716,3,FALSE)</f>
        <v>ХОРЕВ АНТОН</v>
      </c>
      <c r="D18" s="305">
        <f>AH18</f>
        <v>3751</v>
      </c>
      <c r="E18" s="135">
        <f>VLOOKUP($AH18,УЧАСТНИКИ!$A$1:$K$716,4,FALSE)</f>
        <v>1998</v>
      </c>
      <c r="F18" s="135">
        <f>VLOOKUP($AH18,УЧАСТНИКИ!$A$1:$K$716,8,FALSE)</f>
        <v>1</v>
      </c>
      <c r="G18" s="217" t="str">
        <f>VLOOKUP($AH18,УЧАСТНИКИ!$A$1:$K$716,5,FALSE)</f>
        <v>КАЗАНЬ</v>
      </c>
      <c r="H18" s="217" t="e">
        <f>VLOOKUP($AH18,УЧАСТНИКИ!#REF!,7,FALSE)</f>
        <v>#REF!</v>
      </c>
      <c r="I18" s="217" t="str">
        <f>VLOOKUP($AH18,УЧАСТНИКИ!$A$1:$K$716,11,FALSE)</f>
        <v>СДЮСШОР ЛА</v>
      </c>
      <c r="J18" s="208"/>
      <c r="K18" s="208"/>
      <c r="L18" s="208"/>
      <c r="M18" s="208"/>
      <c r="N18" s="208"/>
      <c r="O18" s="208" t="s">
        <v>269</v>
      </c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63" t="s">
        <v>179</v>
      </c>
      <c r="AD18" s="208"/>
      <c r="AE18" s="507" t="str">
        <f>VLOOKUP($AH18,УЧАСТНИКИ!$A$1:$K$716,9,FALSE)</f>
        <v>Л</v>
      </c>
      <c r="AF18" s="266"/>
      <c r="AG18" s="300" t="str">
        <f>VLOOKUP($AH18,УЧАСТНИКИ!$A$1:$K$716,10,FALSE)</f>
        <v>ЗАХАРЧУК ДГ, БАЛАЕВА ОС</v>
      </c>
      <c r="AH18" s="189">
        <v>3751</v>
      </c>
    </row>
    <row r="19" spans="1:34" ht="22.5" customHeight="1" x14ac:dyDescent="0.25">
      <c r="A19" s="132"/>
      <c r="B19" s="132"/>
      <c r="C19" s="292" t="str">
        <f>VLOOKUP($AH19,УЧАСТНИКИ!$A$1:$K$716,3,FALSE)</f>
        <v>МАСЛОВ ВИКТОР</v>
      </c>
      <c r="D19" s="305">
        <f>AH19</f>
        <v>3750</v>
      </c>
      <c r="E19" s="135">
        <f>VLOOKUP($AH19,УЧАСТНИКИ!$A$1:$K$716,4,FALSE)</f>
        <v>1998</v>
      </c>
      <c r="F19" s="135">
        <f>VLOOKUP($AH19,УЧАСТНИКИ!$A$1:$K$716,8,FALSE)</f>
        <v>1</v>
      </c>
      <c r="G19" s="217" t="str">
        <f>VLOOKUP($AH19,УЧАСТНИКИ!$A$1:$K$716,5,FALSE)</f>
        <v>КАЗАНЬ</v>
      </c>
      <c r="H19" s="217" t="e">
        <f>VLOOKUP($AH19,УЧАСТНИКИ!#REF!,7,FALSE)</f>
        <v>#REF!</v>
      </c>
      <c r="I19" s="217" t="str">
        <f>VLOOKUP($AH19,УЧАСТНИКИ!$A$1:$K$716,11,FALSE)</f>
        <v>СДЮСШОР ЛА</v>
      </c>
      <c r="J19" s="208"/>
      <c r="K19" s="208"/>
      <c r="L19" s="208"/>
      <c r="M19" s="208"/>
      <c r="N19" s="208"/>
      <c r="O19" s="208"/>
      <c r="P19" s="208"/>
      <c r="Q19" s="208" t="s">
        <v>138</v>
      </c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63" t="s">
        <v>179</v>
      </c>
      <c r="AD19" s="208"/>
      <c r="AE19" s="507" t="str">
        <f>VLOOKUP($AH19,УЧАСТНИКИ!$A$1:$K$716,9,FALSE)</f>
        <v>Л</v>
      </c>
      <c r="AF19" s="266"/>
      <c r="AG19" s="300" t="str">
        <f>VLOOKUP($AH19,УЧАСТНИКИ!$A$1:$K$716,10,FALSE)</f>
        <v>ЗАХАРЧУК ДГ, БАЛАЕВА ОС</v>
      </c>
      <c r="AH19" s="189">
        <v>3750</v>
      </c>
    </row>
    <row r="20" spans="1:34" ht="22.5" customHeight="1" x14ac:dyDescent="0.25">
      <c r="A20" s="132"/>
      <c r="B20" s="132"/>
      <c r="C20" s="292" t="str">
        <f>VLOOKUP($AH20,УЧАСТНИКИ!$A$1:$K$716,3,FALSE)</f>
        <v>ШОМАХОВ АНДРЕЙ</v>
      </c>
      <c r="D20" s="305">
        <f>AH20</f>
        <v>3748</v>
      </c>
      <c r="E20" s="135">
        <f>VLOOKUP($AH20,УЧАСТНИКИ!$A$1:$K$716,4,FALSE)</f>
        <v>1996</v>
      </c>
      <c r="F20" s="135">
        <f>VLOOKUP($AH20,УЧАСТНИКИ!$A$1:$K$716,8,FALSE)</f>
        <v>1</v>
      </c>
      <c r="G20" s="217" t="str">
        <f>VLOOKUP($AH20,УЧАСТНИКИ!$A$1:$K$716,5,FALSE)</f>
        <v>КАЗАНЬ</v>
      </c>
      <c r="H20" s="217" t="e">
        <f>VLOOKUP($AH20,УЧАСТНИКИ!#REF!,7,FALSE)</f>
        <v>#REF!</v>
      </c>
      <c r="I20" s="217" t="str">
        <f>VLOOKUP($AH20,УЧАСТНИКИ!$A$1:$K$716,11,FALSE)</f>
        <v>КНИТУ-КХТИ</v>
      </c>
      <c r="J20" s="208"/>
      <c r="K20" s="208"/>
      <c r="L20" s="208"/>
      <c r="M20" s="208"/>
      <c r="N20" s="208"/>
      <c r="O20" s="208"/>
      <c r="P20" s="208"/>
      <c r="Q20" s="208"/>
      <c r="R20" s="208"/>
      <c r="S20" s="208" t="s">
        <v>138</v>
      </c>
      <c r="T20" s="208"/>
      <c r="U20" s="208"/>
      <c r="V20" s="208"/>
      <c r="W20" s="208"/>
      <c r="X20" s="208"/>
      <c r="Y20" s="208"/>
      <c r="Z20" s="208"/>
      <c r="AA20" s="208"/>
      <c r="AB20" s="208"/>
      <c r="AC20" s="263" t="s">
        <v>179</v>
      </c>
      <c r="AD20" s="208"/>
      <c r="AE20" s="507" t="str">
        <f>VLOOKUP($AH20,УЧАСТНИКИ!$A$1:$K$716,9,FALSE)</f>
        <v>Л</v>
      </c>
      <c r="AF20" s="266"/>
      <c r="AG20" s="300" t="str">
        <f>VLOOKUP($AH20,УЧАСТНИКИ!$A$1:$K$716,10,FALSE)</f>
        <v>ЗАХАРЧУК ДГ, БАЛАЕВА ОС</v>
      </c>
      <c r="AH20" s="189">
        <v>3748</v>
      </c>
    </row>
    <row r="21" spans="1:34" ht="22.5" customHeight="1" x14ac:dyDescent="0.25">
      <c r="A21" s="132" t="s">
        <v>70</v>
      </c>
      <c r="B21" s="132"/>
      <c r="C21" s="292" t="str">
        <f>VLOOKUP($AH21,УЧАСТНИКИ!$A$1:$K$716,3,FALSE)</f>
        <v>ЗАХАРЧУК ДМИТРИЙ</v>
      </c>
      <c r="D21" s="305">
        <f t="shared" ref="D19:D21" si="0">AH21</f>
        <v>3743</v>
      </c>
      <c r="E21" s="135">
        <f>VLOOKUP($AH21,УЧАСТНИКИ!$A$1:$K$716,4,FALSE)</f>
        <v>1977</v>
      </c>
      <c r="F21" s="135" t="str">
        <f>VLOOKUP($AH21,УЧАСТНИКИ!$A$1:$K$716,8,FALSE)</f>
        <v>МС</v>
      </c>
      <c r="G21" s="217" t="str">
        <f>VLOOKUP($AH21,УЧАСТНИКИ!$A$1:$K$716,5,FALSE)</f>
        <v>КАЗАНЬ</v>
      </c>
      <c r="H21" s="217" t="e">
        <f>VLOOKUP($AH21,УЧАСТНИКИ!#REF!,7,FALSE)</f>
        <v>#REF!</v>
      </c>
      <c r="I21" s="217" t="str">
        <f>VLOOKUP($AH21,УЧАСТНИКИ!$A$1:$K$716,11,FALSE)</f>
        <v>СДЮСШОР ЛА</v>
      </c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 t="s">
        <v>357</v>
      </c>
      <c r="Y21" s="208" t="s">
        <v>358</v>
      </c>
      <c r="Z21" s="208" t="s">
        <v>138</v>
      </c>
      <c r="AA21" s="208">
        <v>1</v>
      </c>
      <c r="AB21" s="208">
        <v>1</v>
      </c>
      <c r="AC21" s="263">
        <v>460</v>
      </c>
      <c r="AD21" s="208">
        <v>1</v>
      </c>
      <c r="AE21" s="507" t="s">
        <v>70</v>
      </c>
      <c r="AF21" s="266"/>
      <c r="AG21" s="300" t="str">
        <f>VLOOKUP($AH21,УЧАСТНИКИ!$A$1:$K$716,10,FALSE)</f>
        <v>ВАСИЛЬЕВ АВ, БАЛАЕВА ОС</v>
      </c>
      <c r="AH21" s="189">
        <v>3743</v>
      </c>
    </row>
    <row r="22" spans="1:34" ht="23.1" customHeight="1" x14ac:dyDescent="0.25">
      <c r="A22" s="132" t="s">
        <v>70</v>
      </c>
      <c r="B22" s="132"/>
      <c r="C22" s="292" t="str">
        <f>VLOOKUP($AH22,УЧАСТНИКИ!$A$1:$K$716,3,FALSE)</f>
        <v>ШАФИКОВ РАНЭЛЬ</v>
      </c>
      <c r="D22" s="305">
        <f t="shared" ref="D20:D27" si="1">AH22</f>
        <v>3000</v>
      </c>
      <c r="E22" s="135" t="str">
        <f>VLOOKUP($AH22,УЧАСТНИКИ!$A$1:$K$716,4,FALSE)</f>
        <v>2004ВК</v>
      </c>
      <c r="F22" s="135" t="str">
        <f>VLOOKUP($AH22,УЧАСТНИКИ!$A$1:$K$716,8,FALSE)</f>
        <v>-</v>
      </c>
      <c r="G22" s="217" t="str">
        <f>VLOOKUP($AH22,УЧАСТНИКИ!$A$1:$K$716,5,FALSE)</f>
        <v>КАЗАНЬ</v>
      </c>
      <c r="H22" s="217" t="e">
        <f>VLOOKUP($AH22,УЧАСТНИКИ!#REF!,7,FALSE)</f>
        <v>#REF!</v>
      </c>
      <c r="I22" s="217" t="str">
        <f>VLOOKUP($AH22,УЧАСТНИКИ!$A$1:$K$716,11,FALSE)</f>
        <v>СДЮСШОР ЛА</v>
      </c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63"/>
      <c r="AD22" s="208"/>
      <c r="AE22" s="411"/>
      <c r="AF22" s="137"/>
      <c r="AG22" s="300" t="str">
        <f>VLOOKUP($AH22,УЧАСТНИКИ!$A$1:$K$716,10,FALSE)</f>
        <v>ЗАХАРЧУК ДГ</v>
      </c>
      <c r="AH22" s="188">
        <v>3000</v>
      </c>
    </row>
    <row r="23" spans="1:34" ht="23.1" customHeight="1" x14ac:dyDescent="0.25">
      <c r="A23" s="132">
        <v>5</v>
      </c>
      <c r="B23" s="132"/>
      <c r="C23" s="292" t="e">
        <f>VLOOKUP($AH23,УЧАСТНИКИ!$A$1:$K$716,3,FALSE)</f>
        <v>#N/A</v>
      </c>
      <c r="D23" s="305">
        <f t="shared" si="1"/>
        <v>0</v>
      </c>
      <c r="E23" s="135" t="e">
        <f>VLOOKUP($AH23,УЧАСТНИКИ!$A$1:$K$716,4,FALSE)</f>
        <v>#N/A</v>
      </c>
      <c r="F23" s="135" t="e">
        <f>VLOOKUP($AH23,УЧАСТНИКИ!$A$1:$K$716,8,FALSE)</f>
        <v>#N/A</v>
      </c>
      <c r="G23" s="217" t="e">
        <f>VLOOKUP($AH23,УЧАСТНИКИ!$A$1:$K$716,5,FALSE)</f>
        <v>#N/A</v>
      </c>
      <c r="H23" s="217" t="e">
        <f>VLOOKUP($AH23,УЧАСТНИКИ!#REF!,7,FALSE)</f>
        <v>#REF!</v>
      </c>
      <c r="I23" s="217" t="e">
        <f>VLOOKUP($AH23,УЧАСТНИКИ!$A$1:$K$716,11,FALSE)</f>
        <v>#N/A</v>
      </c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63"/>
      <c r="AD23" s="208"/>
      <c r="AE23" s="411"/>
      <c r="AF23" s="137"/>
      <c r="AG23" s="300" t="e">
        <f>VLOOKUP($AH23,УЧАСТНИКИ!$A$1:$K$716,10,FALSE)</f>
        <v>#N/A</v>
      </c>
      <c r="AH23" s="188"/>
    </row>
    <row r="24" spans="1:34" ht="23.1" customHeight="1" x14ac:dyDescent="0.25">
      <c r="A24" s="132">
        <v>6</v>
      </c>
      <c r="B24" s="132"/>
      <c r="C24" s="292" t="e">
        <f>VLOOKUP($AH24,УЧАСТНИКИ!$A$1:$K$716,3,FALSE)</f>
        <v>#N/A</v>
      </c>
      <c r="D24" s="305">
        <f t="shared" si="1"/>
        <v>0</v>
      </c>
      <c r="E24" s="135" t="e">
        <f>VLOOKUP($AH24,УЧАСТНИКИ!$A$1:$K$716,4,FALSE)</f>
        <v>#N/A</v>
      </c>
      <c r="F24" s="135" t="e">
        <f>VLOOKUP($AH24,УЧАСТНИКИ!$A$1:$K$716,8,FALSE)</f>
        <v>#N/A</v>
      </c>
      <c r="G24" s="217" t="e">
        <f>VLOOKUP($AH24,УЧАСТНИКИ!$A$1:$K$716,5,FALSE)</f>
        <v>#N/A</v>
      </c>
      <c r="H24" s="217" t="e">
        <f>VLOOKUP($AH24,УЧАСТНИКИ!#REF!,7,FALSE)</f>
        <v>#REF!</v>
      </c>
      <c r="I24" s="217" t="e">
        <f>VLOOKUP($AH24,УЧАСТНИКИ!$A$1:$K$716,11,FALSE)</f>
        <v>#N/A</v>
      </c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63"/>
      <c r="AD24" s="208"/>
      <c r="AE24" s="411"/>
      <c r="AF24" s="137"/>
      <c r="AG24" s="300" t="e">
        <f>VLOOKUP($AH24,УЧАСТНИКИ!$A$1:$K$716,10,FALSE)</f>
        <v>#N/A</v>
      </c>
      <c r="AH24" s="188"/>
    </row>
    <row r="25" spans="1:34" ht="23.1" customHeight="1" x14ac:dyDescent="0.25">
      <c r="A25" s="132">
        <v>7</v>
      </c>
      <c r="B25" s="132"/>
      <c r="C25" s="292" t="e">
        <f>VLOOKUP($AH25,УЧАСТНИКИ!$A$1:$K$716,3,FALSE)</f>
        <v>#N/A</v>
      </c>
      <c r="D25" s="305">
        <f t="shared" si="1"/>
        <v>0</v>
      </c>
      <c r="E25" s="135" t="e">
        <f>VLOOKUP($AH25,УЧАСТНИКИ!$A$1:$K$716,4,FALSE)</f>
        <v>#N/A</v>
      </c>
      <c r="F25" s="135" t="e">
        <f>VLOOKUP($AH25,УЧАСТНИКИ!$A$1:$K$716,8,FALSE)</f>
        <v>#N/A</v>
      </c>
      <c r="G25" s="217" t="e">
        <f>VLOOKUP($AH25,УЧАСТНИКИ!$A$1:$K$716,5,FALSE)</f>
        <v>#N/A</v>
      </c>
      <c r="H25" s="217" t="e">
        <f>VLOOKUP($AH25,УЧАСТНИКИ!#REF!,7,FALSE)</f>
        <v>#REF!</v>
      </c>
      <c r="I25" s="217" t="e">
        <f>VLOOKUP($AH25,УЧАСТНИКИ!$A$1:$K$716,11,FALSE)</f>
        <v>#N/A</v>
      </c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63"/>
      <c r="AD25" s="208"/>
      <c r="AE25" s="411"/>
      <c r="AF25" s="137"/>
      <c r="AG25" s="300" t="e">
        <f>VLOOKUP($AH25,УЧАСТНИКИ!$A$1:$K$716,10,FALSE)</f>
        <v>#N/A</v>
      </c>
      <c r="AH25" s="188"/>
    </row>
    <row r="26" spans="1:34" ht="23.1" customHeight="1" x14ac:dyDescent="0.25">
      <c r="A26" s="132">
        <v>9</v>
      </c>
      <c r="B26" s="132"/>
      <c r="C26" s="292" t="e">
        <f>VLOOKUP($AH26,УЧАСТНИКИ!$A$1:$K$716,3,FALSE)</f>
        <v>#N/A</v>
      </c>
      <c r="D26" s="305">
        <f t="shared" si="1"/>
        <v>0</v>
      </c>
      <c r="E26" s="135" t="e">
        <f>VLOOKUP($AH26,УЧАСТНИКИ!$A$1:$K$716,4,FALSE)</f>
        <v>#N/A</v>
      </c>
      <c r="F26" s="135" t="e">
        <f>VLOOKUP($AH26,УЧАСТНИКИ!$A$1:$K$716,8,FALSE)</f>
        <v>#N/A</v>
      </c>
      <c r="G26" s="217" t="e">
        <f>VLOOKUP($AH26,УЧАСТНИКИ!$A$1:$K$716,5,FALSE)</f>
        <v>#N/A</v>
      </c>
      <c r="H26" s="217" t="e">
        <f>VLOOKUP($AH26,УЧАСТНИКИ!#REF!,7,FALSE)</f>
        <v>#REF!</v>
      </c>
      <c r="I26" s="217" t="e">
        <f>VLOOKUP($AH26,УЧАСТНИКИ!$A$1:$K$716,11,FALSE)</f>
        <v>#N/A</v>
      </c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63"/>
      <c r="AD26" s="208"/>
      <c r="AE26" s="411"/>
      <c r="AF26" s="137"/>
      <c r="AG26" s="300" t="e">
        <f>VLOOKUP($AH26,УЧАСТНИКИ!$A$1:$K$716,10,FALSE)</f>
        <v>#N/A</v>
      </c>
      <c r="AH26" s="188"/>
    </row>
    <row r="27" spans="1:34" ht="23.1" customHeight="1" x14ac:dyDescent="0.25">
      <c r="A27" s="132">
        <v>10</v>
      </c>
      <c r="B27" s="132"/>
      <c r="C27" s="292" t="e">
        <f>VLOOKUP($AH27,УЧАСТНИКИ!$A$1:$K$716,3,FALSE)</f>
        <v>#N/A</v>
      </c>
      <c r="D27" s="305">
        <f t="shared" si="1"/>
        <v>0</v>
      </c>
      <c r="E27" s="135" t="e">
        <f>VLOOKUP($AH27,УЧАСТНИКИ!$A$1:$K$716,4,FALSE)</f>
        <v>#N/A</v>
      </c>
      <c r="F27" s="135" t="e">
        <f>VLOOKUP($AH27,УЧАСТНИКИ!$A$1:$K$716,8,FALSE)</f>
        <v>#N/A</v>
      </c>
      <c r="G27" s="217" t="e">
        <f>VLOOKUP($AH27,УЧАСТНИКИ!$A$1:$K$716,5,FALSE)</f>
        <v>#N/A</v>
      </c>
      <c r="H27" s="217" t="e">
        <f>VLOOKUP($AH27,УЧАСТНИКИ!#REF!,7,FALSE)</f>
        <v>#REF!</v>
      </c>
      <c r="I27" s="217" t="e">
        <f>VLOOKUP($AH27,УЧАСТНИКИ!$A$1:$K$716,11,FALSE)</f>
        <v>#N/A</v>
      </c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63"/>
      <c r="AD27" s="208"/>
      <c r="AE27" s="411"/>
      <c r="AF27" s="137"/>
      <c r="AG27" s="300" t="e">
        <f>VLOOKUP($AH27,УЧАСТНИКИ!$A$1:$K$716,10,FALSE)</f>
        <v>#N/A</v>
      </c>
      <c r="AH27" s="188"/>
    </row>
    <row r="28" spans="1:34" ht="23.1" customHeight="1" x14ac:dyDescent="0.25">
      <c r="A28" s="132">
        <v>10</v>
      </c>
      <c r="B28" s="132"/>
      <c r="C28" s="292" t="e">
        <f>VLOOKUP($AH28,УЧАСТНИКИ!$A$1:$K$716,3,FALSE)</f>
        <v>#N/A</v>
      </c>
      <c r="D28" s="305">
        <f t="shared" ref="D28:D89" si="2">AH28</f>
        <v>0</v>
      </c>
      <c r="E28" s="135" t="e">
        <f>VLOOKUP($AH28,УЧАСТНИКИ!$A$1:$K$716,4,FALSE)</f>
        <v>#N/A</v>
      </c>
      <c r="F28" s="135" t="e">
        <f>VLOOKUP($AH28,УЧАСТНИКИ!$A$1:$K$716,8,FALSE)</f>
        <v>#N/A</v>
      </c>
      <c r="G28" s="217" t="e">
        <f>VLOOKUP($AH28,УЧАСТНИКИ!$A$1:$K$716,5,FALSE)</f>
        <v>#N/A</v>
      </c>
      <c r="H28" s="217" t="e">
        <f>VLOOKUP($AH28,УЧАСТНИКИ!#REF!,7,FALSE)</f>
        <v>#REF!</v>
      </c>
      <c r="I28" s="217" t="e">
        <f>VLOOKUP($AH28,УЧАСТНИКИ!$A$1:$K$716,11,FALSE)</f>
        <v>#N/A</v>
      </c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63"/>
      <c r="AD28" s="208"/>
      <c r="AE28" s="411"/>
      <c r="AF28" s="137"/>
      <c r="AG28" s="300" t="e">
        <f>VLOOKUP($AH28,УЧАСТНИКИ!$A$1:$K$716,10,FALSE)</f>
        <v>#N/A</v>
      </c>
      <c r="AH28" s="188"/>
    </row>
    <row r="29" spans="1:34" ht="23.1" customHeight="1" x14ac:dyDescent="0.25">
      <c r="A29" s="132">
        <v>11</v>
      </c>
      <c r="B29" s="132"/>
      <c r="C29" s="292" t="e">
        <f>VLOOKUP($AH29,УЧАСТНИКИ!$A$1:$K$716,3,FALSE)</f>
        <v>#N/A</v>
      </c>
      <c r="D29" s="305">
        <f t="shared" si="2"/>
        <v>0</v>
      </c>
      <c r="E29" s="135" t="e">
        <f>VLOOKUP($AH29,УЧАСТНИКИ!$A$1:$K$716,4,FALSE)</f>
        <v>#N/A</v>
      </c>
      <c r="F29" s="135" t="e">
        <f>VLOOKUP($AH29,УЧАСТНИКИ!$A$1:$K$716,8,FALSE)</f>
        <v>#N/A</v>
      </c>
      <c r="G29" s="217" t="e">
        <f>VLOOKUP($AH29,УЧАСТНИКИ!$A$1:$K$716,5,FALSE)</f>
        <v>#N/A</v>
      </c>
      <c r="H29" s="217" t="e">
        <f>VLOOKUP($AH29,УЧАСТНИКИ!#REF!,7,FALSE)</f>
        <v>#REF!</v>
      </c>
      <c r="I29" s="217" t="e">
        <f>VLOOKUP($AH29,УЧАСТНИКИ!$A$1:$K$716,11,FALSE)</f>
        <v>#N/A</v>
      </c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63"/>
      <c r="AD29" s="208"/>
      <c r="AE29" s="135"/>
      <c r="AF29" s="208"/>
      <c r="AG29" s="300" t="e">
        <f>VLOOKUP($AH29,УЧАСТНИКИ!$A$1:$K$716,10,FALSE)</f>
        <v>#N/A</v>
      </c>
      <c r="AH29" s="188"/>
    </row>
    <row r="30" spans="1:34" ht="23.1" customHeight="1" x14ac:dyDescent="0.25">
      <c r="A30" s="132">
        <v>25</v>
      </c>
      <c r="B30" s="132"/>
      <c r="C30" s="292" t="e">
        <f>VLOOKUP($AH30,УЧАСТНИКИ!$A$1:$K$716,3,FALSE)</f>
        <v>#N/A</v>
      </c>
      <c r="D30" s="305">
        <f t="shared" si="2"/>
        <v>0</v>
      </c>
      <c r="E30" s="135" t="e">
        <f>VLOOKUP($AH30,УЧАСТНИКИ!$A$1:$K$716,4,FALSE)</f>
        <v>#N/A</v>
      </c>
      <c r="F30" s="135" t="e">
        <f>VLOOKUP($AH30,УЧАСТНИКИ!$A$1:$K$716,8,FALSE)</f>
        <v>#N/A</v>
      </c>
      <c r="G30" s="217" t="e">
        <f>VLOOKUP($AH30,УЧАСТНИКИ!$A$1:$K$716,5,FALSE)</f>
        <v>#N/A</v>
      </c>
      <c r="H30" s="217" t="e">
        <f>VLOOKUP($AH30,УЧАСТНИКИ!#REF!,7,FALSE)</f>
        <v>#REF!</v>
      </c>
      <c r="I30" s="217" t="e">
        <f>VLOOKUP($AH30,УЧАСТНИКИ!$A$1:$K$716,11,FALSE)</f>
        <v>#N/A</v>
      </c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63"/>
      <c r="AD30" s="208"/>
      <c r="AE30" s="135"/>
      <c r="AF30" s="208"/>
      <c r="AG30" s="300" t="e">
        <f>VLOOKUP($AH30,УЧАСТНИКИ!$A$1:$K$716,10,FALSE)</f>
        <v>#N/A</v>
      </c>
      <c r="AH30" s="188"/>
    </row>
    <row r="31" spans="1:34" ht="23.1" customHeight="1" x14ac:dyDescent="0.25">
      <c r="A31" s="132">
        <v>26</v>
      </c>
      <c r="B31" s="132"/>
      <c r="C31" s="292" t="e">
        <f>VLOOKUP($AH31,УЧАСТНИКИ!$A$1:$K$716,3,FALSE)</f>
        <v>#N/A</v>
      </c>
      <c r="D31" s="305">
        <f t="shared" si="2"/>
        <v>0</v>
      </c>
      <c r="E31" s="135" t="e">
        <f>VLOOKUP($AH31,УЧАСТНИКИ!$A$1:$K$716,4,FALSE)</f>
        <v>#N/A</v>
      </c>
      <c r="F31" s="135" t="e">
        <f>VLOOKUP($AH31,УЧАСТНИКИ!$A$1:$K$716,8,FALSE)</f>
        <v>#N/A</v>
      </c>
      <c r="G31" s="217" t="e">
        <f>VLOOKUP($AH31,УЧАСТНИКИ!$A$1:$K$716,5,FALSE)</f>
        <v>#N/A</v>
      </c>
      <c r="H31" s="217" t="e">
        <f>VLOOKUP($AH31,УЧАСТНИКИ!#REF!,7,FALSE)</f>
        <v>#REF!</v>
      </c>
      <c r="I31" s="217" t="e">
        <f>VLOOKUP($AH31,УЧАСТНИКИ!$A$1:$K$716,11,FALSE)</f>
        <v>#N/A</v>
      </c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63"/>
      <c r="AD31" s="208"/>
      <c r="AE31" s="135"/>
      <c r="AF31" s="208"/>
      <c r="AG31" s="300" t="e">
        <f>VLOOKUP($AH31,УЧАСТНИКИ!$A$1:$K$716,10,FALSE)</f>
        <v>#N/A</v>
      </c>
      <c r="AH31" s="188"/>
    </row>
    <row r="32" spans="1:34" ht="23.1" customHeight="1" x14ac:dyDescent="0.25">
      <c r="A32" s="132">
        <v>27</v>
      </c>
      <c r="B32" s="132"/>
      <c r="C32" s="292" t="e">
        <f>VLOOKUP($AH32,УЧАСТНИКИ!$A$1:$K$716,3,FALSE)</f>
        <v>#N/A</v>
      </c>
      <c r="D32" s="305">
        <f t="shared" si="2"/>
        <v>0</v>
      </c>
      <c r="E32" s="135" t="e">
        <f>VLOOKUP($AH32,УЧАСТНИКИ!$A$1:$K$716,4,FALSE)</f>
        <v>#N/A</v>
      </c>
      <c r="F32" s="135" t="e">
        <f>VLOOKUP($AH32,УЧАСТНИКИ!$A$1:$K$716,8,FALSE)</f>
        <v>#N/A</v>
      </c>
      <c r="G32" s="217" t="e">
        <f>VLOOKUP($AH32,УЧАСТНИКИ!$A$1:$K$716,5,FALSE)</f>
        <v>#N/A</v>
      </c>
      <c r="H32" s="217" t="e">
        <f>VLOOKUP($AH32,УЧАСТНИКИ!#REF!,7,FALSE)</f>
        <v>#REF!</v>
      </c>
      <c r="I32" s="217" t="e">
        <f>VLOOKUP($AH32,УЧАСТНИКИ!$A$1:$K$716,11,FALSE)</f>
        <v>#N/A</v>
      </c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63"/>
      <c r="AD32" s="208"/>
      <c r="AE32" s="135"/>
      <c r="AF32" s="208"/>
      <c r="AG32" s="300" t="e">
        <f>VLOOKUP($AH32,УЧАСТНИКИ!$A$1:$K$716,10,FALSE)</f>
        <v>#N/A</v>
      </c>
      <c r="AH32" s="188"/>
    </row>
    <row r="33" spans="1:34" ht="23.1" customHeight="1" x14ac:dyDescent="0.25">
      <c r="A33" s="132">
        <v>28</v>
      </c>
      <c r="B33" s="132"/>
      <c r="C33" s="292" t="e">
        <f>VLOOKUP($AH33,УЧАСТНИКИ!$A$1:$K$716,3,FALSE)</f>
        <v>#N/A</v>
      </c>
      <c r="D33" s="305">
        <f t="shared" si="2"/>
        <v>0</v>
      </c>
      <c r="E33" s="135" t="e">
        <f>VLOOKUP($AH33,УЧАСТНИКИ!$A$1:$K$716,4,FALSE)</f>
        <v>#N/A</v>
      </c>
      <c r="F33" s="135" t="e">
        <f>VLOOKUP($AH33,УЧАСТНИКИ!$A$1:$K$716,8,FALSE)</f>
        <v>#N/A</v>
      </c>
      <c r="G33" s="217" t="e">
        <f>VLOOKUP($AH33,УЧАСТНИКИ!$A$1:$K$716,5,FALSE)</f>
        <v>#N/A</v>
      </c>
      <c r="H33" s="217" t="e">
        <f>VLOOKUP($AH33,УЧАСТНИКИ!#REF!,7,FALSE)</f>
        <v>#REF!</v>
      </c>
      <c r="I33" s="217" t="e">
        <f>VLOOKUP($AH33,УЧАСТНИКИ!$A$1:$K$716,11,FALSE)</f>
        <v>#N/A</v>
      </c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63"/>
      <c r="AD33" s="208"/>
      <c r="AE33" s="135"/>
      <c r="AF33" s="208"/>
      <c r="AG33" s="300" t="e">
        <f>VLOOKUP($AH33,УЧАСТНИКИ!$A$1:$K$716,10,FALSE)</f>
        <v>#N/A</v>
      </c>
      <c r="AH33" s="188"/>
    </row>
    <row r="34" spans="1:34" ht="23.1" customHeight="1" x14ac:dyDescent="0.25">
      <c r="A34" s="132">
        <v>29</v>
      </c>
      <c r="B34" s="132"/>
      <c r="C34" s="292" t="e">
        <f>VLOOKUP($AH34,УЧАСТНИКИ!$A$1:$K$716,3,FALSE)</f>
        <v>#N/A</v>
      </c>
      <c r="D34" s="305">
        <f t="shared" si="2"/>
        <v>0</v>
      </c>
      <c r="E34" s="135" t="e">
        <f>VLOOKUP($AH34,УЧАСТНИКИ!$A$1:$K$716,4,FALSE)</f>
        <v>#N/A</v>
      </c>
      <c r="F34" s="135" t="e">
        <f>VLOOKUP($AH34,УЧАСТНИКИ!$A$1:$K$716,8,FALSE)</f>
        <v>#N/A</v>
      </c>
      <c r="G34" s="217" t="e">
        <f>VLOOKUP($AH34,УЧАСТНИКИ!$A$1:$K$716,5,FALSE)</f>
        <v>#N/A</v>
      </c>
      <c r="H34" s="217" t="e">
        <f>VLOOKUP($AH34,УЧАСТНИКИ!#REF!,7,FALSE)</f>
        <v>#REF!</v>
      </c>
      <c r="I34" s="217" t="e">
        <f>VLOOKUP($AH34,УЧАСТНИКИ!$A$1:$K$716,11,FALSE)</f>
        <v>#N/A</v>
      </c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63"/>
      <c r="AD34" s="208"/>
      <c r="AE34" s="135"/>
      <c r="AF34" s="208"/>
      <c r="AG34" s="300" t="e">
        <f>VLOOKUP($AH34,УЧАСТНИКИ!$A$1:$K$716,10,FALSE)</f>
        <v>#N/A</v>
      </c>
      <c r="AH34" s="188"/>
    </row>
    <row r="35" spans="1:34" ht="23.1" customHeight="1" x14ac:dyDescent="0.25">
      <c r="A35" s="132">
        <v>30</v>
      </c>
      <c r="B35" s="132"/>
      <c r="C35" s="292" t="e">
        <f>VLOOKUP($AH35,УЧАСТНИКИ!$A$1:$K$716,3,FALSE)</f>
        <v>#N/A</v>
      </c>
      <c r="D35" s="305">
        <f t="shared" si="2"/>
        <v>0</v>
      </c>
      <c r="E35" s="135" t="e">
        <f>VLOOKUP($AH35,УЧАСТНИКИ!$A$1:$K$716,4,FALSE)</f>
        <v>#N/A</v>
      </c>
      <c r="F35" s="135" t="e">
        <f>VLOOKUP($AH35,УЧАСТНИКИ!$A$1:$K$716,8,FALSE)</f>
        <v>#N/A</v>
      </c>
      <c r="G35" s="217" t="e">
        <f>VLOOKUP($AH35,УЧАСТНИКИ!$A$1:$K$716,5,FALSE)</f>
        <v>#N/A</v>
      </c>
      <c r="H35" s="217" t="e">
        <f>VLOOKUP($AH35,УЧАСТНИКИ!#REF!,7,FALSE)</f>
        <v>#REF!</v>
      </c>
      <c r="I35" s="217" t="e">
        <f>VLOOKUP($AH35,УЧАСТНИКИ!$A$1:$K$716,11,FALSE)</f>
        <v>#N/A</v>
      </c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63"/>
      <c r="AD35" s="208"/>
      <c r="AE35" s="135"/>
      <c r="AF35" s="208"/>
      <c r="AG35" s="300" t="e">
        <f>VLOOKUP($AH35,УЧАСТНИКИ!$A$1:$K$716,10,FALSE)</f>
        <v>#N/A</v>
      </c>
      <c r="AH35" s="188"/>
    </row>
    <row r="36" spans="1:34" ht="23.1" customHeight="1" x14ac:dyDescent="0.25">
      <c r="A36" s="132">
        <v>31</v>
      </c>
      <c r="B36" s="132"/>
      <c r="C36" s="292" t="e">
        <f>VLOOKUP($AH36,УЧАСТНИКИ!$A$1:$K$716,3,FALSE)</f>
        <v>#N/A</v>
      </c>
      <c r="D36" s="305">
        <f t="shared" si="2"/>
        <v>0</v>
      </c>
      <c r="E36" s="135" t="e">
        <f>VLOOKUP($AH36,УЧАСТНИКИ!$A$1:$K$716,4,FALSE)</f>
        <v>#N/A</v>
      </c>
      <c r="F36" s="135" t="e">
        <f>VLOOKUP($AH36,УЧАСТНИКИ!$A$1:$K$716,8,FALSE)</f>
        <v>#N/A</v>
      </c>
      <c r="G36" s="217" t="e">
        <f>VLOOKUP($AH36,УЧАСТНИКИ!$A$1:$K$716,5,FALSE)</f>
        <v>#N/A</v>
      </c>
      <c r="H36" s="217" t="e">
        <f>VLOOKUP($AH36,УЧАСТНИКИ!#REF!,7,FALSE)</f>
        <v>#REF!</v>
      </c>
      <c r="I36" s="217" t="e">
        <f>VLOOKUP($AH36,УЧАСТНИКИ!$A$1:$K$716,11,FALSE)</f>
        <v>#N/A</v>
      </c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63"/>
      <c r="AD36" s="208"/>
      <c r="AE36" s="135"/>
      <c r="AF36" s="208"/>
      <c r="AG36" s="300" t="e">
        <f>VLOOKUP($AH36,УЧАСТНИКИ!$A$1:$K$716,10,FALSE)</f>
        <v>#N/A</v>
      </c>
      <c r="AH36" s="188"/>
    </row>
    <row r="37" spans="1:34" ht="23.1" customHeight="1" x14ac:dyDescent="0.25">
      <c r="A37" s="132">
        <v>32</v>
      </c>
      <c r="B37" s="132"/>
      <c r="C37" s="292" t="e">
        <f>VLOOKUP($AH37,УЧАСТНИКИ!$A$1:$K$716,3,FALSE)</f>
        <v>#N/A</v>
      </c>
      <c r="D37" s="305">
        <f t="shared" si="2"/>
        <v>0</v>
      </c>
      <c r="E37" s="135" t="e">
        <f>VLOOKUP($AH37,УЧАСТНИКИ!$A$1:$K$716,4,FALSE)</f>
        <v>#N/A</v>
      </c>
      <c r="F37" s="135" t="e">
        <f>VLOOKUP($AH37,УЧАСТНИКИ!$A$1:$K$716,8,FALSE)</f>
        <v>#N/A</v>
      </c>
      <c r="G37" s="217" t="e">
        <f>VLOOKUP($AH37,УЧАСТНИКИ!$A$1:$K$716,5,FALSE)</f>
        <v>#N/A</v>
      </c>
      <c r="H37" s="217" t="e">
        <f>VLOOKUP($AH37,УЧАСТНИКИ!#REF!,7,FALSE)</f>
        <v>#REF!</v>
      </c>
      <c r="I37" s="217" t="e">
        <f>VLOOKUP($AH37,УЧАСТНИКИ!$A$1:$K$716,11,FALSE)</f>
        <v>#N/A</v>
      </c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63"/>
      <c r="AD37" s="208"/>
      <c r="AE37" s="135"/>
      <c r="AF37" s="208"/>
      <c r="AG37" s="300" t="e">
        <f>VLOOKUP($AH37,УЧАСТНИКИ!$A$1:$K$716,10,FALSE)</f>
        <v>#N/A</v>
      </c>
      <c r="AH37" s="188"/>
    </row>
    <row r="38" spans="1:34" ht="23.1" customHeight="1" x14ac:dyDescent="0.25">
      <c r="A38" s="132">
        <v>33</v>
      </c>
      <c r="B38" s="132"/>
      <c r="C38" s="292" t="e">
        <f>VLOOKUP($AH38,УЧАСТНИКИ!$A$1:$K$716,3,FALSE)</f>
        <v>#N/A</v>
      </c>
      <c r="D38" s="305">
        <f t="shared" si="2"/>
        <v>0</v>
      </c>
      <c r="E38" s="135" t="e">
        <f>VLOOKUP($AH38,УЧАСТНИКИ!$A$1:$K$716,4,FALSE)</f>
        <v>#N/A</v>
      </c>
      <c r="F38" s="135" t="e">
        <f>VLOOKUP($AH38,УЧАСТНИКИ!$A$1:$K$716,8,FALSE)</f>
        <v>#N/A</v>
      </c>
      <c r="G38" s="217" t="e">
        <f>VLOOKUP($AH38,УЧАСТНИКИ!$A$1:$K$716,5,FALSE)</f>
        <v>#N/A</v>
      </c>
      <c r="H38" s="217" t="e">
        <f>VLOOKUP($AH38,УЧАСТНИКИ!#REF!,7,FALSE)</f>
        <v>#REF!</v>
      </c>
      <c r="I38" s="217" t="e">
        <f>VLOOKUP($AH38,УЧАСТНИКИ!$A$1:$K$716,11,FALSE)</f>
        <v>#N/A</v>
      </c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63"/>
      <c r="AD38" s="208"/>
      <c r="AE38" s="135"/>
      <c r="AF38" s="208"/>
      <c r="AG38" s="300" t="e">
        <f>VLOOKUP($AH38,УЧАСТНИКИ!$A$1:$K$716,10,FALSE)</f>
        <v>#N/A</v>
      </c>
      <c r="AH38" s="188"/>
    </row>
    <row r="39" spans="1:34" ht="23.1" customHeight="1" x14ac:dyDescent="0.25">
      <c r="A39" s="132">
        <v>34</v>
      </c>
      <c r="B39" s="132"/>
      <c r="C39" s="292" t="e">
        <f>VLOOKUP($AH39,УЧАСТНИКИ!$A$1:$K$716,3,FALSE)</f>
        <v>#N/A</v>
      </c>
      <c r="D39" s="305">
        <f t="shared" si="2"/>
        <v>0</v>
      </c>
      <c r="E39" s="135" t="e">
        <f>VLOOKUP($AH39,УЧАСТНИКИ!$A$1:$K$716,4,FALSE)</f>
        <v>#N/A</v>
      </c>
      <c r="F39" s="135" t="e">
        <f>VLOOKUP($AH39,УЧАСТНИКИ!$A$1:$K$716,8,FALSE)</f>
        <v>#N/A</v>
      </c>
      <c r="G39" s="217" t="e">
        <f>VLOOKUP($AH39,УЧАСТНИКИ!$A$1:$K$716,5,FALSE)</f>
        <v>#N/A</v>
      </c>
      <c r="H39" s="217" t="e">
        <f>VLOOKUP($AH39,УЧАСТНИКИ!#REF!,7,FALSE)</f>
        <v>#REF!</v>
      </c>
      <c r="I39" s="217" t="e">
        <f>VLOOKUP($AH39,УЧАСТНИКИ!$A$1:$K$716,11,FALSE)</f>
        <v>#N/A</v>
      </c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63"/>
      <c r="AD39" s="208"/>
      <c r="AE39" s="135"/>
      <c r="AF39" s="208"/>
      <c r="AG39" s="300" t="e">
        <f>VLOOKUP($AH39,УЧАСТНИКИ!$A$1:$K$716,10,FALSE)</f>
        <v>#N/A</v>
      </c>
      <c r="AH39" s="188"/>
    </row>
    <row r="40" spans="1:34" ht="23.1" customHeight="1" x14ac:dyDescent="0.25">
      <c r="A40" s="132">
        <v>35</v>
      </c>
      <c r="B40" s="132"/>
      <c r="C40" s="292" t="e">
        <f>VLOOKUP($AH40,УЧАСТНИКИ!$A$1:$K$716,3,FALSE)</f>
        <v>#N/A</v>
      </c>
      <c r="D40" s="305">
        <f t="shared" si="2"/>
        <v>0</v>
      </c>
      <c r="E40" s="135" t="e">
        <f>VLOOKUP($AH40,УЧАСТНИКИ!$A$1:$K$716,4,FALSE)</f>
        <v>#N/A</v>
      </c>
      <c r="F40" s="135" t="e">
        <f>VLOOKUP($AH40,УЧАСТНИКИ!$A$1:$K$716,8,FALSE)</f>
        <v>#N/A</v>
      </c>
      <c r="G40" s="217" t="e">
        <f>VLOOKUP($AH40,УЧАСТНИКИ!$A$1:$K$716,5,FALSE)</f>
        <v>#N/A</v>
      </c>
      <c r="H40" s="217" t="e">
        <f>VLOOKUP($AH40,УЧАСТНИКИ!#REF!,7,FALSE)</f>
        <v>#REF!</v>
      </c>
      <c r="I40" s="217" t="e">
        <f>VLOOKUP($AH40,УЧАСТНИКИ!$A$1:$K$716,11,FALSE)</f>
        <v>#N/A</v>
      </c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63"/>
      <c r="AD40" s="208"/>
      <c r="AE40" s="135"/>
      <c r="AF40" s="208"/>
      <c r="AG40" s="300" t="e">
        <f>VLOOKUP($AH40,УЧАСТНИКИ!$A$1:$K$716,10,FALSE)</f>
        <v>#N/A</v>
      </c>
      <c r="AH40" s="188"/>
    </row>
    <row r="41" spans="1:34" ht="23.1" customHeight="1" x14ac:dyDescent="0.25">
      <c r="A41" s="132">
        <v>36</v>
      </c>
      <c r="B41" s="132"/>
      <c r="C41" s="292" t="e">
        <f>VLOOKUP($AH41,УЧАСТНИКИ!$A$1:$K$716,3,FALSE)</f>
        <v>#N/A</v>
      </c>
      <c r="D41" s="305">
        <f t="shared" si="2"/>
        <v>0</v>
      </c>
      <c r="E41" s="135" t="e">
        <f>VLOOKUP($AH41,УЧАСТНИКИ!$A$1:$K$716,4,FALSE)</f>
        <v>#N/A</v>
      </c>
      <c r="F41" s="135" t="e">
        <f>VLOOKUP($AH41,УЧАСТНИКИ!$A$1:$K$716,8,FALSE)</f>
        <v>#N/A</v>
      </c>
      <c r="G41" s="217" t="e">
        <f>VLOOKUP($AH41,УЧАСТНИКИ!$A$1:$K$716,5,FALSE)</f>
        <v>#N/A</v>
      </c>
      <c r="H41" s="217" t="e">
        <f>VLOOKUP($AH41,УЧАСТНИКИ!#REF!,7,FALSE)</f>
        <v>#REF!</v>
      </c>
      <c r="I41" s="217" t="e">
        <f>VLOOKUP($AH41,УЧАСТНИКИ!$A$1:$K$716,11,FALSE)</f>
        <v>#N/A</v>
      </c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63"/>
      <c r="AD41" s="208"/>
      <c r="AE41" s="135"/>
      <c r="AF41" s="208"/>
      <c r="AG41" s="300" t="e">
        <f>VLOOKUP($AH41,УЧАСТНИКИ!$A$1:$K$716,10,FALSE)</f>
        <v>#N/A</v>
      </c>
      <c r="AH41" s="188"/>
    </row>
    <row r="42" spans="1:34" ht="23.1" customHeight="1" x14ac:dyDescent="0.25">
      <c r="A42" s="132">
        <v>37</v>
      </c>
      <c r="B42" s="132"/>
      <c r="C42" s="292" t="e">
        <f>VLOOKUP($AH42,УЧАСТНИКИ!$A$1:$K$716,3,FALSE)</f>
        <v>#N/A</v>
      </c>
      <c r="D42" s="305">
        <f t="shared" si="2"/>
        <v>0</v>
      </c>
      <c r="E42" s="135" t="e">
        <f>VLOOKUP($AH42,УЧАСТНИКИ!$A$1:$K$716,4,FALSE)</f>
        <v>#N/A</v>
      </c>
      <c r="F42" s="135" t="e">
        <f>VLOOKUP($AH42,УЧАСТНИКИ!$A$1:$K$716,8,FALSE)</f>
        <v>#N/A</v>
      </c>
      <c r="G42" s="217" t="e">
        <f>VLOOKUP($AH42,УЧАСТНИКИ!$A$1:$K$716,5,FALSE)</f>
        <v>#N/A</v>
      </c>
      <c r="H42" s="217" t="e">
        <f>VLOOKUP($AH42,УЧАСТНИКИ!#REF!,7,FALSE)</f>
        <v>#REF!</v>
      </c>
      <c r="I42" s="217" t="e">
        <f>VLOOKUP($AH42,УЧАСТНИКИ!$A$1:$K$716,11,FALSE)</f>
        <v>#N/A</v>
      </c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63"/>
      <c r="AD42" s="208"/>
      <c r="AE42" s="135"/>
      <c r="AF42" s="208"/>
      <c r="AG42" s="300" t="e">
        <f>VLOOKUP($AH42,УЧАСТНИКИ!$A$1:$K$716,10,FALSE)</f>
        <v>#N/A</v>
      </c>
      <c r="AH42" s="188"/>
    </row>
    <row r="43" spans="1:34" ht="23.1" customHeight="1" x14ac:dyDescent="0.25">
      <c r="A43" s="132">
        <v>38</v>
      </c>
      <c r="B43" s="132"/>
      <c r="C43" s="292" t="e">
        <f>VLOOKUP($AH43,УЧАСТНИКИ!$A$1:$K$716,3,FALSE)</f>
        <v>#N/A</v>
      </c>
      <c r="D43" s="305">
        <f t="shared" si="2"/>
        <v>0</v>
      </c>
      <c r="E43" s="135" t="e">
        <f>VLOOKUP($AH43,УЧАСТНИКИ!$A$1:$K$716,4,FALSE)</f>
        <v>#N/A</v>
      </c>
      <c r="F43" s="135" t="e">
        <f>VLOOKUP($AH43,УЧАСТНИКИ!$A$1:$K$716,8,FALSE)</f>
        <v>#N/A</v>
      </c>
      <c r="G43" s="217" t="e">
        <f>VLOOKUP($AH43,УЧАСТНИКИ!$A$1:$K$716,5,FALSE)</f>
        <v>#N/A</v>
      </c>
      <c r="H43" s="217" t="e">
        <f>VLOOKUP($AH43,УЧАСТНИКИ!#REF!,7,FALSE)</f>
        <v>#REF!</v>
      </c>
      <c r="I43" s="217" t="e">
        <f>VLOOKUP($AH43,УЧАСТНИКИ!$A$1:$K$716,11,FALSE)</f>
        <v>#N/A</v>
      </c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63"/>
      <c r="AD43" s="208"/>
      <c r="AE43" s="135"/>
      <c r="AF43" s="208"/>
      <c r="AG43" s="300" t="e">
        <f>VLOOKUP($AH43,УЧАСТНИКИ!$A$1:$K$716,10,FALSE)</f>
        <v>#N/A</v>
      </c>
      <c r="AH43" s="188"/>
    </row>
    <row r="44" spans="1:34" ht="23.1" customHeight="1" x14ac:dyDescent="0.25">
      <c r="A44" s="132">
        <v>39</v>
      </c>
      <c r="B44" s="132"/>
      <c r="C44" s="292" t="e">
        <f>VLOOKUP($AH44,УЧАСТНИКИ!$A$1:$K$716,3,FALSE)</f>
        <v>#N/A</v>
      </c>
      <c r="D44" s="305">
        <f t="shared" si="2"/>
        <v>0</v>
      </c>
      <c r="E44" s="135" t="e">
        <f>VLOOKUP($AH44,УЧАСТНИКИ!$A$1:$K$716,4,FALSE)</f>
        <v>#N/A</v>
      </c>
      <c r="F44" s="135" t="e">
        <f>VLOOKUP($AH44,УЧАСТНИКИ!$A$1:$K$716,8,FALSE)</f>
        <v>#N/A</v>
      </c>
      <c r="G44" s="217" t="e">
        <f>VLOOKUP($AH44,УЧАСТНИКИ!$A$1:$K$716,5,FALSE)</f>
        <v>#N/A</v>
      </c>
      <c r="H44" s="217" t="e">
        <f>VLOOKUP($AH44,УЧАСТНИКИ!#REF!,7,FALSE)</f>
        <v>#REF!</v>
      </c>
      <c r="I44" s="217" t="e">
        <f>VLOOKUP($AH44,УЧАСТНИКИ!$A$1:$K$716,11,FALSE)</f>
        <v>#N/A</v>
      </c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63"/>
      <c r="AD44" s="208"/>
      <c r="AE44" s="135"/>
      <c r="AF44" s="208"/>
      <c r="AG44" s="300" t="e">
        <f>VLOOKUP($AH44,УЧАСТНИКИ!$A$1:$K$716,10,FALSE)</f>
        <v>#N/A</v>
      </c>
      <c r="AH44" s="188"/>
    </row>
    <row r="45" spans="1:34" ht="23.1" customHeight="1" x14ac:dyDescent="0.25">
      <c r="A45" s="132">
        <v>40</v>
      </c>
      <c r="B45" s="132"/>
      <c r="C45" s="292" t="e">
        <f>VLOOKUP($AH45,УЧАСТНИКИ!$A$1:$K$716,3,FALSE)</f>
        <v>#N/A</v>
      </c>
      <c r="D45" s="305">
        <f t="shared" si="2"/>
        <v>0</v>
      </c>
      <c r="E45" s="135" t="e">
        <f>VLOOKUP($AH45,УЧАСТНИКИ!$A$1:$K$716,4,FALSE)</f>
        <v>#N/A</v>
      </c>
      <c r="F45" s="135" t="e">
        <f>VLOOKUP($AH45,УЧАСТНИКИ!$A$1:$K$716,8,FALSE)</f>
        <v>#N/A</v>
      </c>
      <c r="G45" s="217" t="e">
        <f>VLOOKUP($AH45,УЧАСТНИКИ!$A$1:$K$716,5,FALSE)</f>
        <v>#N/A</v>
      </c>
      <c r="H45" s="217" t="e">
        <f>VLOOKUP($AH45,УЧАСТНИКИ!#REF!,7,FALSE)</f>
        <v>#REF!</v>
      </c>
      <c r="I45" s="217" t="e">
        <f>VLOOKUP($AH45,УЧАСТНИКИ!$A$1:$K$716,11,FALSE)</f>
        <v>#N/A</v>
      </c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63"/>
      <c r="AD45" s="208"/>
      <c r="AE45" s="135"/>
      <c r="AF45" s="208"/>
      <c r="AG45" s="300" t="e">
        <f>VLOOKUP($AH45,УЧАСТНИКИ!$A$1:$K$716,10,FALSE)</f>
        <v>#N/A</v>
      </c>
      <c r="AH45" s="188"/>
    </row>
    <row r="46" spans="1:34" ht="23.1" customHeight="1" x14ac:dyDescent="0.25">
      <c r="A46" s="132">
        <v>41</v>
      </c>
      <c r="B46" s="132"/>
      <c r="C46" s="292" t="e">
        <f>VLOOKUP($AH46,УЧАСТНИКИ!$A$1:$K$716,3,FALSE)</f>
        <v>#N/A</v>
      </c>
      <c r="D46" s="305">
        <f t="shared" si="2"/>
        <v>0</v>
      </c>
      <c r="E46" s="135" t="e">
        <f>VLOOKUP($AH46,УЧАСТНИКИ!$A$1:$K$716,4,FALSE)</f>
        <v>#N/A</v>
      </c>
      <c r="F46" s="135" t="e">
        <f>VLOOKUP($AH46,УЧАСТНИКИ!$A$1:$K$716,8,FALSE)</f>
        <v>#N/A</v>
      </c>
      <c r="G46" s="217" t="e">
        <f>VLOOKUP($AH46,УЧАСТНИКИ!$A$1:$K$716,5,FALSE)</f>
        <v>#N/A</v>
      </c>
      <c r="H46" s="217" t="e">
        <f>VLOOKUP($AH46,УЧАСТНИКИ!#REF!,7,FALSE)</f>
        <v>#REF!</v>
      </c>
      <c r="I46" s="217" t="e">
        <f>VLOOKUP($AH46,УЧАСТНИКИ!$A$1:$K$716,11,FALSE)</f>
        <v>#N/A</v>
      </c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63"/>
      <c r="AD46" s="208"/>
      <c r="AE46" s="135"/>
      <c r="AF46" s="208"/>
      <c r="AG46" s="300" t="e">
        <f>VLOOKUP($AH46,УЧАСТНИКИ!$A$1:$K$716,10,FALSE)</f>
        <v>#N/A</v>
      </c>
      <c r="AH46" s="188"/>
    </row>
    <row r="47" spans="1:34" ht="23.1" customHeight="1" x14ac:dyDescent="0.25">
      <c r="A47" s="132">
        <v>42</v>
      </c>
      <c r="B47" s="132"/>
      <c r="C47" s="292" t="e">
        <f>VLOOKUP($AH47,УЧАСТНИКИ!$A$1:$K$716,3,FALSE)</f>
        <v>#N/A</v>
      </c>
      <c r="D47" s="305">
        <f t="shared" si="2"/>
        <v>0</v>
      </c>
      <c r="E47" s="135" t="e">
        <f>VLOOKUP($AH47,УЧАСТНИКИ!$A$1:$K$716,4,FALSE)</f>
        <v>#N/A</v>
      </c>
      <c r="F47" s="135" t="e">
        <f>VLOOKUP($AH47,УЧАСТНИКИ!$A$1:$K$716,8,FALSE)</f>
        <v>#N/A</v>
      </c>
      <c r="G47" s="217" t="e">
        <f>VLOOKUP($AH47,УЧАСТНИКИ!$A$1:$K$716,5,FALSE)</f>
        <v>#N/A</v>
      </c>
      <c r="H47" s="217" t="e">
        <f>VLOOKUP($AH47,УЧАСТНИКИ!#REF!,7,FALSE)</f>
        <v>#REF!</v>
      </c>
      <c r="I47" s="217" t="e">
        <f>VLOOKUP($AH47,УЧАСТНИКИ!$A$1:$K$716,11,FALSE)</f>
        <v>#N/A</v>
      </c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63"/>
      <c r="AD47" s="208"/>
      <c r="AE47" s="135"/>
      <c r="AF47" s="208"/>
      <c r="AG47" s="300" t="e">
        <f>VLOOKUP($AH47,УЧАСТНИКИ!$A$1:$K$716,10,FALSE)</f>
        <v>#N/A</v>
      </c>
      <c r="AH47" s="188"/>
    </row>
    <row r="48" spans="1:34" ht="23.1" customHeight="1" x14ac:dyDescent="0.25">
      <c r="A48" s="132">
        <v>43</v>
      </c>
      <c r="B48" s="132"/>
      <c r="C48" s="292" t="e">
        <f>VLOOKUP($AH48,УЧАСТНИКИ!$A$1:$K$716,3,FALSE)</f>
        <v>#N/A</v>
      </c>
      <c r="D48" s="305">
        <f t="shared" si="2"/>
        <v>0</v>
      </c>
      <c r="E48" s="135" t="e">
        <f>VLOOKUP($AH48,УЧАСТНИКИ!$A$1:$K$716,4,FALSE)</f>
        <v>#N/A</v>
      </c>
      <c r="F48" s="135" t="e">
        <f>VLOOKUP($AH48,УЧАСТНИКИ!$A$1:$K$716,8,FALSE)</f>
        <v>#N/A</v>
      </c>
      <c r="G48" s="217" t="e">
        <f>VLOOKUP($AH48,УЧАСТНИКИ!$A$1:$K$716,5,FALSE)</f>
        <v>#N/A</v>
      </c>
      <c r="H48" s="217" t="e">
        <f>VLOOKUP($AH48,УЧАСТНИКИ!#REF!,7,FALSE)</f>
        <v>#REF!</v>
      </c>
      <c r="I48" s="217" t="e">
        <f>VLOOKUP($AH48,УЧАСТНИКИ!$A$1:$K$716,11,FALSE)</f>
        <v>#N/A</v>
      </c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63"/>
      <c r="AD48" s="208"/>
      <c r="AE48" s="135"/>
      <c r="AF48" s="208"/>
      <c r="AG48" s="300" t="e">
        <f>VLOOKUP($AH48,УЧАСТНИКИ!$A$1:$K$716,10,FALSE)</f>
        <v>#N/A</v>
      </c>
      <c r="AH48" s="188"/>
    </row>
    <row r="49" spans="1:34" ht="23.1" customHeight="1" x14ac:dyDescent="0.25">
      <c r="A49" s="132">
        <v>44</v>
      </c>
      <c r="B49" s="132"/>
      <c r="C49" s="292" t="e">
        <f>VLOOKUP($AH49,УЧАСТНИКИ!$A$1:$K$716,3,FALSE)</f>
        <v>#N/A</v>
      </c>
      <c r="D49" s="305">
        <f t="shared" si="2"/>
        <v>0</v>
      </c>
      <c r="E49" s="135" t="e">
        <f>VLOOKUP($AH49,УЧАСТНИКИ!$A$1:$K$716,4,FALSE)</f>
        <v>#N/A</v>
      </c>
      <c r="F49" s="135" t="e">
        <f>VLOOKUP($AH49,УЧАСТНИКИ!$A$1:$K$716,8,FALSE)</f>
        <v>#N/A</v>
      </c>
      <c r="G49" s="217" t="e">
        <f>VLOOKUP($AH49,УЧАСТНИКИ!$A$1:$K$716,5,FALSE)</f>
        <v>#N/A</v>
      </c>
      <c r="H49" s="217" t="e">
        <f>VLOOKUP($AH49,УЧАСТНИКИ!#REF!,7,FALSE)</f>
        <v>#REF!</v>
      </c>
      <c r="I49" s="217" t="e">
        <f>VLOOKUP($AH49,УЧАСТНИКИ!$A$1:$K$716,11,FALSE)</f>
        <v>#N/A</v>
      </c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63"/>
      <c r="AD49" s="208"/>
      <c r="AE49" s="135"/>
      <c r="AF49" s="208"/>
      <c r="AG49" s="300" t="e">
        <f>VLOOKUP($AH49,УЧАСТНИКИ!$A$1:$K$716,10,FALSE)</f>
        <v>#N/A</v>
      </c>
      <c r="AH49" s="188"/>
    </row>
    <row r="50" spans="1:34" ht="23.1" customHeight="1" x14ac:dyDescent="0.25">
      <c r="A50" s="132">
        <v>45</v>
      </c>
      <c r="B50" s="132"/>
      <c r="C50" s="292" t="e">
        <f>VLOOKUP($AH50,УЧАСТНИКИ!$A$1:$K$716,3,FALSE)</f>
        <v>#N/A</v>
      </c>
      <c r="D50" s="305">
        <f t="shared" si="2"/>
        <v>0</v>
      </c>
      <c r="E50" s="135" t="e">
        <f>VLOOKUP($AH50,УЧАСТНИКИ!$A$1:$K$716,4,FALSE)</f>
        <v>#N/A</v>
      </c>
      <c r="F50" s="135" t="e">
        <f>VLOOKUP($AH50,УЧАСТНИКИ!$A$1:$K$716,8,FALSE)</f>
        <v>#N/A</v>
      </c>
      <c r="G50" s="217" t="e">
        <f>VLOOKUP($AH50,УЧАСТНИКИ!$A$1:$K$716,5,FALSE)</f>
        <v>#N/A</v>
      </c>
      <c r="H50" s="217" t="e">
        <f>VLOOKUP($AH50,УЧАСТНИКИ!#REF!,7,FALSE)</f>
        <v>#REF!</v>
      </c>
      <c r="I50" s="217" t="e">
        <f>VLOOKUP($AH50,УЧАСТНИКИ!$A$1:$K$716,11,FALSE)</f>
        <v>#N/A</v>
      </c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63"/>
      <c r="AD50" s="208"/>
      <c r="AE50" s="135"/>
      <c r="AF50" s="208"/>
      <c r="AG50" s="300" t="e">
        <f>VLOOKUP($AH50,УЧАСТНИКИ!$A$1:$K$716,10,FALSE)</f>
        <v>#N/A</v>
      </c>
      <c r="AH50" s="188"/>
    </row>
    <row r="51" spans="1:34" ht="23.1" customHeight="1" x14ac:dyDescent="0.25">
      <c r="A51" s="132">
        <v>46</v>
      </c>
      <c r="B51" s="132"/>
      <c r="C51" s="292" t="e">
        <f>VLOOKUP($AH51,УЧАСТНИКИ!$A$1:$K$716,3,FALSE)</f>
        <v>#N/A</v>
      </c>
      <c r="D51" s="305">
        <f t="shared" si="2"/>
        <v>0</v>
      </c>
      <c r="E51" s="135" t="e">
        <f>VLOOKUP($AH51,УЧАСТНИКИ!$A$1:$K$716,4,FALSE)</f>
        <v>#N/A</v>
      </c>
      <c r="F51" s="135" t="e">
        <f>VLOOKUP($AH51,УЧАСТНИКИ!$A$1:$K$716,8,FALSE)</f>
        <v>#N/A</v>
      </c>
      <c r="G51" s="217" t="e">
        <f>VLOOKUP($AH51,УЧАСТНИКИ!$A$1:$K$716,5,FALSE)</f>
        <v>#N/A</v>
      </c>
      <c r="H51" s="217" t="e">
        <f>VLOOKUP($AH51,УЧАСТНИКИ!#REF!,7,FALSE)</f>
        <v>#REF!</v>
      </c>
      <c r="I51" s="217" t="e">
        <f>VLOOKUP($AH51,УЧАСТНИКИ!$A$1:$K$716,11,FALSE)</f>
        <v>#N/A</v>
      </c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63"/>
      <c r="AD51" s="208"/>
      <c r="AE51" s="135"/>
      <c r="AF51" s="208"/>
      <c r="AG51" s="300" t="e">
        <f>VLOOKUP($AH51,УЧАСТНИКИ!$A$1:$K$716,10,FALSE)</f>
        <v>#N/A</v>
      </c>
      <c r="AH51" s="188"/>
    </row>
    <row r="52" spans="1:34" ht="23.1" customHeight="1" x14ac:dyDescent="0.25">
      <c r="A52" s="132">
        <v>47</v>
      </c>
      <c r="B52" s="132"/>
      <c r="C52" s="292" t="e">
        <f>VLOOKUP($AH52,УЧАСТНИКИ!$A$1:$K$716,3,FALSE)</f>
        <v>#N/A</v>
      </c>
      <c r="D52" s="305">
        <f t="shared" si="2"/>
        <v>0</v>
      </c>
      <c r="E52" s="135" t="e">
        <f>VLOOKUP($AH52,УЧАСТНИКИ!$A$1:$K$716,4,FALSE)</f>
        <v>#N/A</v>
      </c>
      <c r="F52" s="135" t="e">
        <f>VLOOKUP($AH52,УЧАСТНИКИ!$A$1:$K$716,8,FALSE)</f>
        <v>#N/A</v>
      </c>
      <c r="G52" s="217" t="e">
        <f>VLOOKUP($AH52,УЧАСТНИКИ!$A$1:$K$716,5,FALSE)</f>
        <v>#N/A</v>
      </c>
      <c r="H52" s="217" t="e">
        <f>VLOOKUP($AH52,УЧАСТНИКИ!#REF!,7,FALSE)</f>
        <v>#REF!</v>
      </c>
      <c r="I52" s="217" t="e">
        <f>VLOOKUP($AH52,УЧАСТНИКИ!$A$1:$K$716,11,FALSE)</f>
        <v>#N/A</v>
      </c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63"/>
      <c r="AD52" s="208"/>
      <c r="AE52" s="135"/>
      <c r="AF52" s="208"/>
      <c r="AG52" s="300" t="e">
        <f>VLOOKUP($AH52,УЧАСТНИКИ!$A$1:$K$716,10,FALSE)</f>
        <v>#N/A</v>
      </c>
      <c r="AH52" s="188"/>
    </row>
    <row r="53" spans="1:34" ht="23.1" customHeight="1" x14ac:dyDescent="0.25">
      <c r="A53" s="132">
        <v>48</v>
      </c>
      <c r="B53" s="132"/>
      <c r="C53" s="292" t="e">
        <f>VLOOKUP($AH53,УЧАСТНИКИ!$A$1:$K$716,3,FALSE)</f>
        <v>#N/A</v>
      </c>
      <c r="D53" s="305">
        <f t="shared" si="2"/>
        <v>0</v>
      </c>
      <c r="E53" s="135" t="e">
        <f>VLOOKUP($AH53,УЧАСТНИКИ!$A$1:$K$716,4,FALSE)</f>
        <v>#N/A</v>
      </c>
      <c r="F53" s="135" t="e">
        <f>VLOOKUP($AH53,УЧАСТНИКИ!$A$1:$K$716,8,FALSE)</f>
        <v>#N/A</v>
      </c>
      <c r="G53" s="217" t="e">
        <f>VLOOKUP($AH53,УЧАСТНИКИ!$A$1:$K$716,5,FALSE)</f>
        <v>#N/A</v>
      </c>
      <c r="H53" s="217" t="e">
        <f>VLOOKUP($AH53,УЧАСТНИКИ!#REF!,7,FALSE)</f>
        <v>#REF!</v>
      </c>
      <c r="I53" s="217" t="e">
        <f>VLOOKUP($AH53,УЧАСТНИКИ!$A$1:$K$716,11,FALSE)</f>
        <v>#N/A</v>
      </c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63"/>
      <c r="AD53" s="208"/>
      <c r="AE53" s="135"/>
      <c r="AF53" s="208"/>
      <c r="AG53" s="300" t="e">
        <f>VLOOKUP($AH53,УЧАСТНИКИ!$A$1:$K$716,10,FALSE)</f>
        <v>#N/A</v>
      </c>
      <c r="AH53" s="188"/>
    </row>
    <row r="54" spans="1:34" ht="23.1" customHeight="1" x14ac:dyDescent="0.25">
      <c r="A54" s="132">
        <v>49</v>
      </c>
      <c r="B54" s="132"/>
      <c r="C54" s="292" t="e">
        <f>VLOOKUP($AH54,УЧАСТНИКИ!$A$1:$K$716,3,FALSE)</f>
        <v>#N/A</v>
      </c>
      <c r="D54" s="305">
        <f t="shared" si="2"/>
        <v>0</v>
      </c>
      <c r="E54" s="135" t="e">
        <f>VLOOKUP($AH54,УЧАСТНИКИ!$A$1:$K$716,4,FALSE)</f>
        <v>#N/A</v>
      </c>
      <c r="F54" s="135" t="e">
        <f>VLOOKUP($AH54,УЧАСТНИКИ!$A$1:$K$716,8,FALSE)</f>
        <v>#N/A</v>
      </c>
      <c r="G54" s="217" t="e">
        <f>VLOOKUP($AH54,УЧАСТНИКИ!$A$1:$K$716,5,FALSE)</f>
        <v>#N/A</v>
      </c>
      <c r="H54" s="217" t="e">
        <f>VLOOKUP($AH54,УЧАСТНИКИ!#REF!,7,FALSE)</f>
        <v>#REF!</v>
      </c>
      <c r="I54" s="217" t="e">
        <f>VLOOKUP($AH54,УЧАСТНИКИ!$A$1:$K$716,11,FALSE)</f>
        <v>#N/A</v>
      </c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63"/>
      <c r="AD54" s="208"/>
      <c r="AE54" s="135"/>
      <c r="AF54" s="208"/>
      <c r="AG54" s="300" t="e">
        <f>VLOOKUP($AH54,УЧАСТНИКИ!$A$1:$K$716,10,FALSE)</f>
        <v>#N/A</v>
      </c>
      <c r="AH54" s="188"/>
    </row>
    <row r="55" spans="1:34" ht="23.1" customHeight="1" x14ac:dyDescent="0.25">
      <c r="A55" s="132">
        <v>50</v>
      </c>
      <c r="B55" s="132"/>
      <c r="C55" s="292" t="e">
        <f>VLOOKUP($AH55,УЧАСТНИКИ!$A$1:$K$716,3,FALSE)</f>
        <v>#N/A</v>
      </c>
      <c r="D55" s="305">
        <f t="shared" si="2"/>
        <v>0</v>
      </c>
      <c r="E55" s="135" t="e">
        <f>VLOOKUP($AH55,УЧАСТНИКИ!$A$1:$K$716,4,FALSE)</f>
        <v>#N/A</v>
      </c>
      <c r="F55" s="135" t="e">
        <f>VLOOKUP($AH55,УЧАСТНИКИ!$A$1:$K$716,8,FALSE)</f>
        <v>#N/A</v>
      </c>
      <c r="G55" s="217" t="e">
        <f>VLOOKUP($AH55,УЧАСТНИКИ!$A$1:$K$716,5,FALSE)</f>
        <v>#N/A</v>
      </c>
      <c r="H55" s="217" t="e">
        <f>VLOOKUP($AH55,УЧАСТНИКИ!#REF!,7,FALSE)</f>
        <v>#REF!</v>
      </c>
      <c r="I55" s="217" t="e">
        <f>VLOOKUP($AH55,УЧАСТНИКИ!$A$1:$K$716,11,FALSE)</f>
        <v>#N/A</v>
      </c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63"/>
      <c r="AD55" s="208"/>
      <c r="AE55" s="135"/>
      <c r="AF55" s="208"/>
      <c r="AG55" s="300" t="e">
        <f>VLOOKUP($AH55,УЧАСТНИКИ!$A$1:$K$716,10,FALSE)</f>
        <v>#N/A</v>
      </c>
      <c r="AH55" s="188"/>
    </row>
    <row r="56" spans="1:34" ht="23.1" customHeight="1" x14ac:dyDescent="0.25">
      <c r="A56" s="132">
        <v>51</v>
      </c>
      <c r="B56" s="132"/>
      <c r="C56" s="292" t="e">
        <f>VLOOKUP($AH56,УЧАСТНИКИ!$A$1:$K$716,3,FALSE)</f>
        <v>#N/A</v>
      </c>
      <c r="D56" s="305">
        <f t="shared" si="2"/>
        <v>0</v>
      </c>
      <c r="E56" s="135" t="e">
        <f>VLOOKUP($AH56,УЧАСТНИКИ!$A$1:$K$716,4,FALSE)</f>
        <v>#N/A</v>
      </c>
      <c r="F56" s="135" t="e">
        <f>VLOOKUP($AH56,УЧАСТНИКИ!$A$1:$K$716,8,FALSE)</f>
        <v>#N/A</v>
      </c>
      <c r="G56" s="217" t="e">
        <f>VLOOKUP($AH56,УЧАСТНИКИ!$A$1:$K$716,5,FALSE)</f>
        <v>#N/A</v>
      </c>
      <c r="H56" s="217" t="e">
        <f>VLOOKUP($AH56,УЧАСТНИКИ!#REF!,7,FALSE)</f>
        <v>#REF!</v>
      </c>
      <c r="I56" s="217" t="e">
        <f>VLOOKUP($AH56,УЧАСТНИКИ!$A$1:$K$716,11,FALSE)</f>
        <v>#N/A</v>
      </c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63"/>
      <c r="AD56" s="208"/>
      <c r="AE56" s="135"/>
      <c r="AF56" s="208"/>
      <c r="AG56" s="300" t="e">
        <f>VLOOKUP($AH56,УЧАСТНИКИ!$A$1:$K$716,10,FALSE)</f>
        <v>#N/A</v>
      </c>
      <c r="AH56" s="188"/>
    </row>
    <row r="57" spans="1:34" ht="23.1" customHeight="1" x14ac:dyDescent="0.25">
      <c r="A57" s="132">
        <v>52</v>
      </c>
      <c r="B57" s="132"/>
      <c r="C57" s="292" t="e">
        <f>VLOOKUP($AH57,УЧАСТНИКИ!$A$1:$K$716,3,FALSE)</f>
        <v>#N/A</v>
      </c>
      <c r="D57" s="305">
        <f t="shared" si="2"/>
        <v>0</v>
      </c>
      <c r="E57" s="135" t="e">
        <f>VLOOKUP($AH57,УЧАСТНИКИ!$A$1:$K$716,4,FALSE)</f>
        <v>#N/A</v>
      </c>
      <c r="F57" s="135" t="e">
        <f>VLOOKUP($AH57,УЧАСТНИКИ!$A$1:$K$716,8,FALSE)</f>
        <v>#N/A</v>
      </c>
      <c r="G57" s="217" t="e">
        <f>VLOOKUP($AH57,УЧАСТНИКИ!$A$1:$K$716,5,FALSE)</f>
        <v>#N/A</v>
      </c>
      <c r="H57" s="217" t="e">
        <f>VLOOKUP($AH57,УЧАСТНИКИ!#REF!,7,FALSE)</f>
        <v>#REF!</v>
      </c>
      <c r="I57" s="217" t="e">
        <f>VLOOKUP($AH57,УЧАСТНИКИ!$A$1:$K$716,11,FALSE)</f>
        <v>#N/A</v>
      </c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63"/>
      <c r="AD57" s="208"/>
      <c r="AE57" s="135"/>
      <c r="AF57" s="208"/>
      <c r="AG57" s="300" t="e">
        <f>VLOOKUP($AH57,УЧАСТНИКИ!$A$1:$K$716,10,FALSE)</f>
        <v>#N/A</v>
      </c>
      <c r="AH57" s="188"/>
    </row>
    <row r="58" spans="1:34" ht="23.1" customHeight="1" x14ac:dyDescent="0.25">
      <c r="A58" s="132">
        <v>53</v>
      </c>
      <c r="B58" s="132"/>
      <c r="C58" s="292" t="e">
        <f>VLOOKUP($AH58,УЧАСТНИКИ!$A$1:$K$716,3,FALSE)</f>
        <v>#N/A</v>
      </c>
      <c r="D58" s="305">
        <f t="shared" si="2"/>
        <v>0</v>
      </c>
      <c r="E58" s="135" t="e">
        <f>VLOOKUP($AH58,УЧАСТНИКИ!$A$1:$K$716,4,FALSE)</f>
        <v>#N/A</v>
      </c>
      <c r="F58" s="135" t="e">
        <f>VLOOKUP($AH58,УЧАСТНИКИ!$A$1:$K$716,8,FALSE)</f>
        <v>#N/A</v>
      </c>
      <c r="G58" s="217" t="e">
        <f>VLOOKUP($AH58,УЧАСТНИКИ!$A$1:$K$716,5,FALSE)</f>
        <v>#N/A</v>
      </c>
      <c r="H58" s="217" t="e">
        <f>VLOOKUP($AH58,УЧАСТНИКИ!#REF!,7,FALSE)</f>
        <v>#REF!</v>
      </c>
      <c r="I58" s="217" t="e">
        <f>VLOOKUP($AH58,УЧАСТНИКИ!$A$1:$K$716,11,FALSE)</f>
        <v>#N/A</v>
      </c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63"/>
      <c r="AD58" s="208"/>
      <c r="AE58" s="135"/>
      <c r="AF58" s="208"/>
      <c r="AG58" s="300" t="e">
        <f>VLOOKUP($AH58,УЧАСТНИКИ!$A$1:$K$716,10,FALSE)</f>
        <v>#N/A</v>
      </c>
      <c r="AH58" s="188"/>
    </row>
    <row r="59" spans="1:34" ht="23.1" customHeight="1" x14ac:dyDescent="0.25">
      <c r="A59" s="132">
        <v>54</v>
      </c>
      <c r="B59" s="132"/>
      <c r="C59" s="292" t="e">
        <f>VLOOKUP($AH59,УЧАСТНИКИ!$A$1:$K$716,3,FALSE)</f>
        <v>#N/A</v>
      </c>
      <c r="D59" s="305">
        <f t="shared" si="2"/>
        <v>0</v>
      </c>
      <c r="E59" s="135" t="e">
        <f>VLOOKUP($AH59,УЧАСТНИКИ!$A$1:$K$716,4,FALSE)</f>
        <v>#N/A</v>
      </c>
      <c r="F59" s="135" t="e">
        <f>VLOOKUP($AH59,УЧАСТНИКИ!$A$1:$K$716,8,FALSE)</f>
        <v>#N/A</v>
      </c>
      <c r="G59" s="217" t="e">
        <f>VLOOKUP($AH59,УЧАСТНИКИ!$A$1:$K$716,5,FALSE)</f>
        <v>#N/A</v>
      </c>
      <c r="H59" s="217" t="e">
        <f>VLOOKUP($AH59,УЧАСТНИКИ!#REF!,7,FALSE)</f>
        <v>#REF!</v>
      </c>
      <c r="I59" s="217" t="e">
        <f>VLOOKUP($AH59,УЧАСТНИКИ!$A$1:$K$716,11,FALSE)</f>
        <v>#N/A</v>
      </c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63"/>
      <c r="AD59" s="208"/>
      <c r="AE59" s="135"/>
      <c r="AF59" s="208"/>
      <c r="AG59" s="300" t="e">
        <f>VLOOKUP($AH59,УЧАСТНИКИ!$A$1:$K$716,10,FALSE)</f>
        <v>#N/A</v>
      </c>
      <c r="AH59" s="188"/>
    </row>
    <row r="60" spans="1:34" ht="23.1" customHeight="1" x14ac:dyDescent="0.25">
      <c r="A60" s="132">
        <v>55</v>
      </c>
      <c r="B60" s="132"/>
      <c r="C60" s="292" t="e">
        <f>VLOOKUP($AH60,УЧАСТНИКИ!$A$1:$K$716,3,FALSE)</f>
        <v>#N/A</v>
      </c>
      <c r="D60" s="305">
        <f t="shared" si="2"/>
        <v>0</v>
      </c>
      <c r="E60" s="135" t="e">
        <f>VLOOKUP($AH60,УЧАСТНИКИ!$A$1:$K$716,4,FALSE)</f>
        <v>#N/A</v>
      </c>
      <c r="F60" s="135" t="e">
        <f>VLOOKUP($AH60,УЧАСТНИКИ!$A$1:$K$716,8,FALSE)</f>
        <v>#N/A</v>
      </c>
      <c r="G60" s="217" t="e">
        <f>VLOOKUP($AH60,УЧАСТНИКИ!$A$1:$K$716,5,FALSE)</f>
        <v>#N/A</v>
      </c>
      <c r="H60" s="217" t="e">
        <f>VLOOKUP($AH60,УЧАСТНИКИ!#REF!,7,FALSE)</f>
        <v>#REF!</v>
      </c>
      <c r="I60" s="217" t="e">
        <f>VLOOKUP($AH60,УЧАСТНИКИ!$A$1:$K$716,11,FALSE)</f>
        <v>#N/A</v>
      </c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63"/>
      <c r="AD60" s="208"/>
      <c r="AE60" s="135"/>
      <c r="AF60" s="208"/>
      <c r="AG60" s="300" t="e">
        <f>VLOOKUP($AH60,УЧАСТНИКИ!$A$1:$K$716,10,FALSE)</f>
        <v>#N/A</v>
      </c>
      <c r="AH60" s="188"/>
    </row>
    <row r="61" spans="1:34" ht="23.1" customHeight="1" x14ac:dyDescent="0.25">
      <c r="A61" s="132">
        <v>56</v>
      </c>
      <c r="B61" s="132"/>
      <c r="C61" s="292" t="e">
        <f>VLOOKUP($AH61,УЧАСТНИКИ!$A$1:$K$716,3,FALSE)</f>
        <v>#N/A</v>
      </c>
      <c r="D61" s="305">
        <f t="shared" si="2"/>
        <v>0</v>
      </c>
      <c r="E61" s="135" t="e">
        <f>VLOOKUP($AH61,УЧАСТНИКИ!$A$1:$K$716,4,FALSE)</f>
        <v>#N/A</v>
      </c>
      <c r="F61" s="135" t="e">
        <f>VLOOKUP($AH61,УЧАСТНИКИ!$A$1:$K$716,8,FALSE)</f>
        <v>#N/A</v>
      </c>
      <c r="G61" s="217" t="e">
        <f>VLOOKUP($AH61,УЧАСТНИКИ!$A$1:$K$716,5,FALSE)</f>
        <v>#N/A</v>
      </c>
      <c r="H61" s="217" t="e">
        <f>VLOOKUP($AH61,УЧАСТНИКИ!#REF!,7,FALSE)</f>
        <v>#REF!</v>
      </c>
      <c r="I61" s="217" t="e">
        <f>VLOOKUP($AH61,УЧАСТНИКИ!$A$1:$K$716,11,FALSE)</f>
        <v>#N/A</v>
      </c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63"/>
      <c r="AD61" s="208"/>
      <c r="AE61" s="135"/>
      <c r="AF61" s="208"/>
      <c r="AG61" s="300" t="e">
        <f>VLOOKUP($AH61,УЧАСТНИКИ!$A$1:$K$716,10,FALSE)</f>
        <v>#N/A</v>
      </c>
      <c r="AH61" s="188"/>
    </row>
    <row r="62" spans="1:34" ht="23.1" customHeight="1" x14ac:dyDescent="0.25">
      <c r="A62" s="132">
        <v>57</v>
      </c>
      <c r="B62" s="132"/>
      <c r="C62" s="292" t="e">
        <f>VLOOKUP($AH62,УЧАСТНИКИ!$A$1:$K$716,3,FALSE)</f>
        <v>#N/A</v>
      </c>
      <c r="D62" s="305">
        <f t="shared" si="2"/>
        <v>0</v>
      </c>
      <c r="E62" s="135" t="e">
        <f>VLOOKUP($AH62,УЧАСТНИКИ!$A$1:$K$716,4,FALSE)</f>
        <v>#N/A</v>
      </c>
      <c r="F62" s="135" t="e">
        <f>VLOOKUP($AH62,УЧАСТНИКИ!$A$1:$K$716,8,FALSE)</f>
        <v>#N/A</v>
      </c>
      <c r="G62" s="217" t="e">
        <f>VLOOKUP($AH62,УЧАСТНИКИ!$A$1:$K$716,5,FALSE)</f>
        <v>#N/A</v>
      </c>
      <c r="H62" s="217" t="e">
        <f>VLOOKUP($AH62,УЧАСТНИКИ!#REF!,7,FALSE)</f>
        <v>#REF!</v>
      </c>
      <c r="I62" s="217" t="e">
        <f>VLOOKUP($AH62,УЧАСТНИКИ!$A$1:$K$716,11,FALSE)</f>
        <v>#N/A</v>
      </c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63"/>
      <c r="AD62" s="208"/>
      <c r="AE62" s="135"/>
      <c r="AF62" s="208"/>
      <c r="AG62" s="300" t="e">
        <f>VLOOKUP($AH62,УЧАСТНИКИ!$A$1:$K$716,10,FALSE)</f>
        <v>#N/A</v>
      </c>
      <c r="AH62" s="188"/>
    </row>
    <row r="63" spans="1:34" ht="23.1" customHeight="1" x14ac:dyDescent="0.25">
      <c r="A63" s="132">
        <v>58</v>
      </c>
      <c r="B63" s="132"/>
      <c r="C63" s="292" t="e">
        <f>VLOOKUP($AH63,УЧАСТНИКИ!$A$1:$K$716,3,FALSE)</f>
        <v>#N/A</v>
      </c>
      <c r="D63" s="305">
        <f t="shared" si="2"/>
        <v>0</v>
      </c>
      <c r="E63" s="135" t="e">
        <f>VLOOKUP($AH63,УЧАСТНИКИ!$A$1:$K$716,4,FALSE)</f>
        <v>#N/A</v>
      </c>
      <c r="F63" s="135" t="e">
        <f>VLOOKUP($AH63,УЧАСТНИКИ!$A$1:$K$716,8,FALSE)</f>
        <v>#N/A</v>
      </c>
      <c r="G63" s="217" t="e">
        <f>VLOOKUP($AH63,УЧАСТНИКИ!$A$1:$K$716,5,FALSE)</f>
        <v>#N/A</v>
      </c>
      <c r="H63" s="217" t="e">
        <f>VLOOKUP($AH63,УЧАСТНИКИ!#REF!,7,FALSE)</f>
        <v>#REF!</v>
      </c>
      <c r="I63" s="217" t="e">
        <f>VLOOKUP($AH63,УЧАСТНИКИ!$A$1:$K$716,11,FALSE)</f>
        <v>#N/A</v>
      </c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63"/>
      <c r="AD63" s="208"/>
      <c r="AE63" s="135"/>
      <c r="AF63" s="208"/>
      <c r="AG63" s="300" t="e">
        <f>VLOOKUP($AH63,УЧАСТНИКИ!$A$1:$K$716,10,FALSE)</f>
        <v>#N/A</v>
      </c>
      <c r="AH63" s="188"/>
    </row>
    <row r="64" spans="1:34" ht="23.1" customHeight="1" x14ac:dyDescent="0.25">
      <c r="A64" s="132">
        <v>59</v>
      </c>
      <c r="B64" s="132"/>
      <c r="C64" s="292" t="e">
        <f>VLOOKUP($AH64,УЧАСТНИКИ!$A$1:$K$716,3,FALSE)</f>
        <v>#N/A</v>
      </c>
      <c r="D64" s="305">
        <f t="shared" si="2"/>
        <v>0</v>
      </c>
      <c r="E64" s="135" t="e">
        <f>VLOOKUP($AH64,УЧАСТНИКИ!$A$1:$K$716,4,FALSE)</f>
        <v>#N/A</v>
      </c>
      <c r="F64" s="135" t="e">
        <f>VLOOKUP($AH64,УЧАСТНИКИ!$A$1:$K$716,8,FALSE)</f>
        <v>#N/A</v>
      </c>
      <c r="G64" s="217" t="e">
        <f>VLOOKUP($AH64,УЧАСТНИКИ!$A$1:$K$716,5,FALSE)</f>
        <v>#N/A</v>
      </c>
      <c r="H64" s="217" t="e">
        <f>VLOOKUP($AH64,УЧАСТНИКИ!#REF!,7,FALSE)</f>
        <v>#REF!</v>
      </c>
      <c r="I64" s="217" t="e">
        <f>VLOOKUP($AH64,УЧАСТНИКИ!$A$1:$K$716,11,FALSE)</f>
        <v>#N/A</v>
      </c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63"/>
      <c r="AD64" s="208"/>
      <c r="AE64" s="135"/>
      <c r="AF64" s="208"/>
      <c r="AG64" s="300" t="e">
        <f>VLOOKUP($AH64,УЧАСТНИКИ!$A$1:$K$716,10,FALSE)</f>
        <v>#N/A</v>
      </c>
      <c r="AH64" s="188"/>
    </row>
    <row r="65" spans="1:34" ht="23.1" customHeight="1" x14ac:dyDescent="0.25">
      <c r="A65" s="132">
        <v>60</v>
      </c>
      <c r="B65" s="132"/>
      <c r="C65" s="292" t="e">
        <f>VLOOKUP($AH65,УЧАСТНИКИ!$A$1:$K$716,3,FALSE)</f>
        <v>#N/A</v>
      </c>
      <c r="D65" s="305">
        <f t="shared" si="2"/>
        <v>0</v>
      </c>
      <c r="E65" s="135" t="e">
        <f>VLOOKUP($AH65,УЧАСТНИКИ!$A$1:$K$716,4,FALSE)</f>
        <v>#N/A</v>
      </c>
      <c r="F65" s="135" t="e">
        <f>VLOOKUP($AH65,УЧАСТНИКИ!$A$1:$K$716,8,FALSE)</f>
        <v>#N/A</v>
      </c>
      <c r="G65" s="217" t="e">
        <f>VLOOKUP($AH65,УЧАСТНИКИ!$A$1:$K$716,5,FALSE)</f>
        <v>#N/A</v>
      </c>
      <c r="H65" s="217" t="e">
        <f>VLOOKUP($AH65,УЧАСТНИКИ!#REF!,7,FALSE)</f>
        <v>#REF!</v>
      </c>
      <c r="I65" s="217" t="e">
        <f>VLOOKUP($AH65,УЧАСТНИКИ!$A$1:$K$716,11,FALSE)</f>
        <v>#N/A</v>
      </c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63"/>
      <c r="AD65" s="208"/>
      <c r="AE65" s="135"/>
      <c r="AF65" s="208"/>
      <c r="AG65" s="300" t="e">
        <f>VLOOKUP($AH65,УЧАСТНИКИ!$A$1:$K$716,10,FALSE)</f>
        <v>#N/A</v>
      </c>
      <c r="AH65" s="188"/>
    </row>
    <row r="66" spans="1:34" ht="23.1" customHeight="1" x14ac:dyDescent="0.25">
      <c r="A66" s="132">
        <v>61</v>
      </c>
      <c r="B66" s="132"/>
      <c r="C66" s="292" t="e">
        <f>VLOOKUP($AH66,УЧАСТНИКИ!$A$1:$K$716,3,FALSE)</f>
        <v>#N/A</v>
      </c>
      <c r="D66" s="305">
        <f t="shared" si="2"/>
        <v>0</v>
      </c>
      <c r="E66" s="135" t="e">
        <f>VLOOKUP($AH66,УЧАСТНИКИ!$A$1:$K$716,4,FALSE)</f>
        <v>#N/A</v>
      </c>
      <c r="F66" s="135" t="e">
        <f>VLOOKUP($AH66,УЧАСТНИКИ!$A$1:$K$716,8,FALSE)</f>
        <v>#N/A</v>
      </c>
      <c r="G66" s="217" t="e">
        <f>VLOOKUP($AH66,УЧАСТНИКИ!$A$1:$K$716,5,FALSE)</f>
        <v>#N/A</v>
      </c>
      <c r="H66" s="217" t="e">
        <f>VLOOKUP($AH66,УЧАСТНИКИ!#REF!,7,FALSE)</f>
        <v>#REF!</v>
      </c>
      <c r="I66" s="217" t="e">
        <f>VLOOKUP($AH66,УЧАСТНИКИ!$A$1:$K$716,11,FALSE)</f>
        <v>#N/A</v>
      </c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63"/>
      <c r="AD66" s="208"/>
      <c r="AE66" s="135"/>
      <c r="AF66" s="208"/>
      <c r="AG66" s="300" t="e">
        <f>VLOOKUP($AH66,УЧАСТНИКИ!$A$1:$K$716,10,FALSE)</f>
        <v>#N/A</v>
      </c>
      <c r="AH66" s="188"/>
    </row>
    <row r="67" spans="1:34" ht="23.1" customHeight="1" x14ac:dyDescent="0.25">
      <c r="A67" s="132">
        <v>62</v>
      </c>
      <c r="B67" s="132"/>
      <c r="C67" s="292" t="e">
        <f>VLOOKUP($AH67,УЧАСТНИКИ!$A$1:$K$716,3,FALSE)</f>
        <v>#N/A</v>
      </c>
      <c r="D67" s="305">
        <f t="shared" si="2"/>
        <v>0</v>
      </c>
      <c r="E67" s="135" t="e">
        <f>VLOOKUP($AH67,УЧАСТНИКИ!$A$1:$K$716,4,FALSE)</f>
        <v>#N/A</v>
      </c>
      <c r="F67" s="135" t="e">
        <f>VLOOKUP($AH67,УЧАСТНИКИ!$A$1:$K$716,8,FALSE)</f>
        <v>#N/A</v>
      </c>
      <c r="G67" s="217" t="e">
        <f>VLOOKUP($AH67,УЧАСТНИКИ!$A$1:$K$716,5,FALSE)</f>
        <v>#N/A</v>
      </c>
      <c r="H67" s="217" t="e">
        <f>VLOOKUP($AH67,УЧАСТНИКИ!#REF!,7,FALSE)</f>
        <v>#REF!</v>
      </c>
      <c r="I67" s="217" t="e">
        <f>VLOOKUP($AH67,УЧАСТНИКИ!$A$1:$K$716,11,FALSE)</f>
        <v>#N/A</v>
      </c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63"/>
      <c r="AD67" s="208"/>
      <c r="AE67" s="135"/>
      <c r="AF67" s="208"/>
      <c r="AG67" s="300" t="e">
        <f>VLOOKUP($AH67,УЧАСТНИКИ!$A$1:$K$716,10,FALSE)</f>
        <v>#N/A</v>
      </c>
      <c r="AH67" s="188"/>
    </row>
    <row r="68" spans="1:34" ht="23.1" customHeight="1" x14ac:dyDescent="0.25">
      <c r="A68" s="132">
        <v>63</v>
      </c>
      <c r="B68" s="132"/>
      <c r="C68" s="292" t="e">
        <f>VLOOKUP($AH68,УЧАСТНИКИ!$A$1:$K$716,3,FALSE)</f>
        <v>#N/A</v>
      </c>
      <c r="D68" s="305">
        <f t="shared" si="2"/>
        <v>0</v>
      </c>
      <c r="E68" s="135" t="e">
        <f>VLOOKUP($AH68,УЧАСТНИКИ!$A$1:$K$716,4,FALSE)</f>
        <v>#N/A</v>
      </c>
      <c r="F68" s="135" t="e">
        <f>VLOOKUP($AH68,УЧАСТНИКИ!$A$1:$K$716,8,FALSE)</f>
        <v>#N/A</v>
      </c>
      <c r="G68" s="217" t="e">
        <f>VLOOKUP($AH68,УЧАСТНИКИ!$A$1:$K$716,5,FALSE)</f>
        <v>#N/A</v>
      </c>
      <c r="H68" s="217" t="e">
        <f>VLOOKUP($AH68,УЧАСТНИКИ!#REF!,7,FALSE)</f>
        <v>#REF!</v>
      </c>
      <c r="I68" s="217" t="e">
        <f>VLOOKUP($AH68,УЧАСТНИКИ!$A$1:$K$716,11,FALSE)</f>
        <v>#N/A</v>
      </c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63"/>
      <c r="AD68" s="208"/>
      <c r="AE68" s="135"/>
      <c r="AF68" s="208"/>
      <c r="AG68" s="300" t="e">
        <f>VLOOKUP($AH68,УЧАСТНИКИ!$A$1:$K$716,10,FALSE)</f>
        <v>#N/A</v>
      </c>
      <c r="AH68" s="188"/>
    </row>
    <row r="69" spans="1:34" ht="23.1" customHeight="1" x14ac:dyDescent="0.25">
      <c r="A69" s="132">
        <v>64</v>
      </c>
      <c r="B69" s="132"/>
      <c r="C69" s="292" t="e">
        <f>VLOOKUP($AH69,УЧАСТНИКИ!$A$1:$K$716,3,FALSE)</f>
        <v>#N/A</v>
      </c>
      <c r="D69" s="305">
        <f t="shared" si="2"/>
        <v>0</v>
      </c>
      <c r="E69" s="135" t="e">
        <f>VLOOKUP($AH69,УЧАСТНИКИ!$A$1:$K$716,4,FALSE)</f>
        <v>#N/A</v>
      </c>
      <c r="F69" s="135" t="e">
        <f>VLOOKUP($AH69,УЧАСТНИКИ!$A$1:$K$716,8,FALSE)</f>
        <v>#N/A</v>
      </c>
      <c r="G69" s="217" t="e">
        <f>VLOOKUP($AH69,УЧАСТНИКИ!$A$1:$K$716,5,FALSE)</f>
        <v>#N/A</v>
      </c>
      <c r="H69" s="217" t="e">
        <f>VLOOKUP($AH69,УЧАСТНИКИ!#REF!,7,FALSE)</f>
        <v>#REF!</v>
      </c>
      <c r="I69" s="217" t="e">
        <f>VLOOKUP($AH69,УЧАСТНИКИ!$A$1:$K$716,11,FALSE)</f>
        <v>#N/A</v>
      </c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63"/>
      <c r="AD69" s="208"/>
      <c r="AE69" s="135"/>
      <c r="AF69" s="208"/>
      <c r="AG69" s="300" t="e">
        <f>VLOOKUP($AH69,УЧАСТНИКИ!$A$1:$K$716,10,FALSE)</f>
        <v>#N/A</v>
      </c>
      <c r="AH69" s="188"/>
    </row>
    <row r="70" spans="1:34" ht="23.1" customHeight="1" x14ac:dyDescent="0.25">
      <c r="A70" s="132">
        <v>65</v>
      </c>
      <c r="B70" s="132"/>
      <c r="C70" s="292" t="e">
        <f>VLOOKUP($AH70,УЧАСТНИКИ!$A$1:$K$716,3,FALSE)</f>
        <v>#N/A</v>
      </c>
      <c r="D70" s="305">
        <f t="shared" si="2"/>
        <v>0</v>
      </c>
      <c r="E70" s="135" t="e">
        <f>VLOOKUP($AH70,УЧАСТНИКИ!$A$1:$K$716,4,FALSE)</f>
        <v>#N/A</v>
      </c>
      <c r="F70" s="135" t="e">
        <f>VLOOKUP($AH70,УЧАСТНИКИ!$A$1:$K$716,8,FALSE)</f>
        <v>#N/A</v>
      </c>
      <c r="G70" s="217" t="e">
        <f>VLOOKUP($AH70,УЧАСТНИКИ!$A$1:$K$716,5,FALSE)</f>
        <v>#N/A</v>
      </c>
      <c r="H70" s="217" t="e">
        <f>VLOOKUP($AH70,УЧАСТНИКИ!#REF!,7,FALSE)</f>
        <v>#REF!</v>
      </c>
      <c r="I70" s="217" t="e">
        <f>VLOOKUP($AH70,УЧАСТНИКИ!$A$1:$K$716,11,FALSE)</f>
        <v>#N/A</v>
      </c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63"/>
      <c r="AD70" s="208"/>
      <c r="AE70" s="135"/>
      <c r="AF70" s="208"/>
      <c r="AG70" s="300" t="e">
        <f>VLOOKUP($AH70,УЧАСТНИКИ!$A$1:$K$716,10,FALSE)</f>
        <v>#N/A</v>
      </c>
      <c r="AH70" s="188"/>
    </row>
    <row r="71" spans="1:34" ht="23.1" customHeight="1" x14ac:dyDescent="0.25">
      <c r="A71" s="132">
        <v>66</v>
      </c>
      <c r="B71" s="132"/>
      <c r="C71" s="292" t="e">
        <f>VLOOKUP($AH71,УЧАСТНИКИ!$A$1:$K$716,3,FALSE)</f>
        <v>#N/A</v>
      </c>
      <c r="D71" s="305">
        <f t="shared" si="2"/>
        <v>0</v>
      </c>
      <c r="E71" s="135" t="e">
        <f>VLOOKUP($AH71,УЧАСТНИКИ!$A$1:$K$716,4,FALSE)</f>
        <v>#N/A</v>
      </c>
      <c r="F71" s="135" t="e">
        <f>VLOOKUP($AH71,УЧАСТНИКИ!$A$1:$K$716,8,FALSE)</f>
        <v>#N/A</v>
      </c>
      <c r="G71" s="217" t="e">
        <f>VLOOKUP($AH71,УЧАСТНИКИ!$A$1:$K$716,5,FALSE)</f>
        <v>#N/A</v>
      </c>
      <c r="H71" s="217" t="e">
        <f>VLOOKUP($AH71,УЧАСТНИКИ!#REF!,7,FALSE)</f>
        <v>#REF!</v>
      </c>
      <c r="I71" s="217" t="e">
        <f>VLOOKUP($AH71,УЧАСТНИКИ!$A$1:$K$716,11,FALSE)</f>
        <v>#N/A</v>
      </c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63"/>
      <c r="AD71" s="208"/>
      <c r="AE71" s="135"/>
      <c r="AF71" s="208"/>
      <c r="AG71" s="300" t="e">
        <f>VLOOKUP($AH71,УЧАСТНИКИ!$A$1:$K$716,10,FALSE)</f>
        <v>#N/A</v>
      </c>
      <c r="AH71" s="188"/>
    </row>
    <row r="72" spans="1:34" ht="23.1" customHeight="1" x14ac:dyDescent="0.25">
      <c r="A72" s="132">
        <v>67</v>
      </c>
      <c r="B72" s="132"/>
      <c r="C72" s="292" t="e">
        <f>VLOOKUP($AH72,УЧАСТНИКИ!$A$1:$K$716,3,FALSE)</f>
        <v>#N/A</v>
      </c>
      <c r="D72" s="305">
        <f t="shared" si="2"/>
        <v>0</v>
      </c>
      <c r="E72" s="135" t="e">
        <f>VLOOKUP($AH72,УЧАСТНИКИ!$A$1:$K$716,4,FALSE)</f>
        <v>#N/A</v>
      </c>
      <c r="F72" s="135" t="e">
        <f>VLOOKUP($AH72,УЧАСТНИКИ!$A$1:$K$716,8,FALSE)</f>
        <v>#N/A</v>
      </c>
      <c r="G72" s="217" t="e">
        <f>VLOOKUP($AH72,УЧАСТНИКИ!$A$1:$K$716,5,FALSE)</f>
        <v>#N/A</v>
      </c>
      <c r="H72" s="217" t="e">
        <f>VLOOKUP($AH72,УЧАСТНИКИ!#REF!,7,FALSE)</f>
        <v>#REF!</v>
      </c>
      <c r="I72" s="217" t="e">
        <f>VLOOKUP($AH72,УЧАСТНИКИ!$A$1:$K$716,11,FALSE)</f>
        <v>#N/A</v>
      </c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63"/>
      <c r="AD72" s="208"/>
      <c r="AE72" s="135"/>
      <c r="AF72" s="208"/>
      <c r="AG72" s="300" t="e">
        <f>VLOOKUP($AH72,УЧАСТНИКИ!$A$1:$K$716,10,FALSE)</f>
        <v>#N/A</v>
      </c>
      <c r="AH72" s="188"/>
    </row>
    <row r="73" spans="1:34" ht="23.1" customHeight="1" x14ac:dyDescent="0.25">
      <c r="A73" s="132">
        <v>68</v>
      </c>
      <c r="B73" s="132"/>
      <c r="C73" s="292" t="e">
        <f>VLOOKUP($AH73,УЧАСТНИКИ!$A$1:$K$716,3,FALSE)</f>
        <v>#N/A</v>
      </c>
      <c r="D73" s="305">
        <f t="shared" si="2"/>
        <v>0</v>
      </c>
      <c r="E73" s="135" t="e">
        <f>VLOOKUP($AH73,УЧАСТНИКИ!$A$1:$K$716,4,FALSE)</f>
        <v>#N/A</v>
      </c>
      <c r="F73" s="135" t="e">
        <f>VLOOKUP($AH73,УЧАСТНИКИ!$A$1:$K$716,8,FALSE)</f>
        <v>#N/A</v>
      </c>
      <c r="G73" s="217" t="e">
        <f>VLOOKUP($AH73,УЧАСТНИКИ!$A$1:$K$716,5,FALSE)</f>
        <v>#N/A</v>
      </c>
      <c r="H73" s="217" t="e">
        <f>VLOOKUP($AH73,УЧАСТНИКИ!#REF!,7,FALSE)</f>
        <v>#REF!</v>
      </c>
      <c r="I73" s="217" t="e">
        <f>VLOOKUP($AH73,УЧАСТНИКИ!$A$1:$K$716,11,FALSE)</f>
        <v>#N/A</v>
      </c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63"/>
      <c r="AD73" s="208"/>
      <c r="AE73" s="135"/>
      <c r="AF73" s="208"/>
      <c r="AG73" s="300" t="e">
        <f>VLOOKUP($AH73,УЧАСТНИКИ!$A$1:$K$716,10,FALSE)</f>
        <v>#N/A</v>
      </c>
      <c r="AH73" s="188"/>
    </row>
    <row r="74" spans="1:34" ht="23.1" customHeight="1" x14ac:dyDescent="0.25">
      <c r="A74" s="132">
        <v>69</v>
      </c>
      <c r="B74" s="132"/>
      <c r="C74" s="292" t="e">
        <f>VLOOKUP($AH74,УЧАСТНИКИ!$A$1:$K$716,3,FALSE)</f>
        <v>#N/A</v>
      </c>
      <c r="D74" s="305">
        <f t="shared" si="2"/>
        <v>0</v>
      </c>
      <c r="E74" s="135" t="e">
        <f>VLOOKUP($AH74,УЧАСТНИКИ!$A$1:$K$716,4,FALSE)</f>
        <v>#N/A</v>
      </c>
      <c r="F74" s="135" t="e">
        <f>VLOOKUP($AH74,УЧАСТНИКИ!$A$1:$K$716,8,FALSE)</f>
        <v>#N/A</v>
      </c>
      <c r="G74" s="217" t="e">
        <f>VLOOKUP($AH74,УЧАСТНИКИ!$A$1:$K$716,5,FALSE)</f>
        <v>#N/A</v>
      </c>
      <c r="H74" s="217" t="e">
        <f>VLOOKUP($AH74,УЧАСТНИКИ!#REF!,7,FALSE)</f>
        <v>#REF!</v>
      </c>
      <c r="I74" s="217" t="e">
        <f>VLOOKUP($AH74,УЧАСТНИКИ!$A$1:$K$716,11,FALSE)</f>
        <v>#N/A</v>
      </c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63"/>
      <c r="AD74" s="208"/>
      <c r="AE74" s="135"/>
      <c r="AF74" s="208"/>
      <c r="AG74" s="300" t="e">
        <f>VLOOKUP($AH74,УЧАСТНИКИ!$A$1:$K$716,10,FALSE)</f>
        <v>#N/A</v>
      </c>
      <c r="AH74" s="188"/>
    </row>
    <row r="75" spans="1:34" ht="23.1" customHeight="1" x14ac:dyDescent="0.25">
      <c r="A75" s="132">
        <v>70</v>
      </c>
      <c r="B75" s="132"/>
      <c r="C75" s="292" t="e">
        <f>VLOOKUP($AH75,УЧАСТНИКИ!$A$1:$K$716,3,FALSE)</f>
        <v>#N/A</v>
      </c>
      <c r="D75" s="305">
        <f t="shared" si="2"/>
        <v>0</v>
      </c>
      <c r="E75" s="135" t="e">
        <f>VLOOKUP($AH75,УЧАСТНИКИ!$A$1:$K$716,4,FALSE)</f>
        <v>#N/A</v>
      </c>
      <c r="F75" s="135" t="e">
        <f>VLOOKUP($AH75,УЧАСТНИКИ!$A$1:$K$716,8,FALSE)</f>
        <v>#N/A</v>
      </c>
      <c r="G75" s="217" t="e">
        <f>VLOOKUP($AH75,УЧАСТНИКИ!$A$1:$K$716,5,FALSE)</f>
        <v>#N/A</v>
      </c>
      <c r="H75" s="217" t="e">
        <f>VLOOKUP($AH75,УЧАСТНИКИ!#REF!,7,FALSE)</f>
        <v>#REF!</v>
      </c>
      <c r="I75" s="217" t="e">
        <f>VLOOKUP($AH75,УЧАСТНИКИ!$A$1:$K$716,11,FALSE)</f>
        <v>#N/A</v>
      </c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63"/>
      <c r="AD75" s="208"/>
      <c r="AE75" s="135"/>
      <c r="AF75" s="208"/>
      <c r="AG75" s="300" t="e">
        <f>VLOOKUP($AH75,УЧАСТНИКИ!$A$1:$K$716,10,FALSE)</f>
        <v>#N/A</v>
      </c>
      <c r="AH75" s="188"/>
    </row>
    <row r="76" spans="1:34" ht="23.1" customHeight="1" x14ac:dyDescent="0.25">
      <c r="A76" s="132">
        <v>71</v>
      </c>
      <c r="B76" s="132"/>
      <c r="C76" s="292" t="e">
        <f>VLOOKUP($AH76,УЧАСТНИКИ!$A$1:$K$716,3,FALSE)</f>
        <v>#N/A</v>
      </c>
      <c r="D76" s="305">
        <f t="shared" si="2"/>
        <v>0</v>
      </c>
      <c r="E76" s="135" t="e">
        <f>VLOOKUP($AH76,УЧАСТНИКИ!$A$1:$K$716,4,FALSE)</f>
        <v>#N/A</v>
      </c>
      <c r="F76" s="135" t="e">
        <f>VLOOKUP($AH76,УЧАСТНИКИ!$A$1:$K$716,8,FALSE)</f>
        <v>#N/A</v>
      </c>
      <c r="G76" s="217" t="e">
        <f>VLOOKUP($AH76,УЧАСТНИКИ!$A$1:$K$716,5,FALSE)</f>
        <v>#N/A</v>
      </c>
      <c r="H76" s="217" t="e">
        <f>VLOOKUP($AH76,УЧАСТНИКИ!#REF!,7,FALSE)</f>
        <v>#REF!</v>
      </c>
      <c r="I76" s="217" t="e">
        <f>VLOOKUP($AH76,УЧАСТНИКИ!$A$1:$K$716,11,FALSE)</f>
        <v>#N/A</v>
      </c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63"/>
      <c r="AD76" s="208"/>
      <c r="AE76" s="135"/>
      <c r="AF76" s="208"/>
      <c r="AG76" s="300" t="e">
        <f>VLOOKUP($AH76,УЧАСТНИКИ!$A$1:$K$716,10,FALSE)</f>
        <v>#N/A</v>
      </c>
      <c r="AH76" s="188"/>
    </row>
    <row r="77" spans="1:34" ht="23.1" customHeight="1" x14ac:dyDescent="0.25">
      <c r="A77" s="132">
        <v>72</v>
      </c>
      <c r="B77" s="132"/>
      <c r="C77" s="292" t="e">
        <f>VLOOKUP($AH77,УЧАСТНИКИ!$A$1:$K$716,3,FALSE)</f>
        <v>#N/A</v>
      </c>
      <c r="D77" s="305">
        <f t="shared" si="2"/>
        <v>0</v>
      </c>
      <c r="E77" s="135" t="e">
        <f>VLOOKUP($AH77,УЧАСТНИКИ!$A$1:$K$716,4,FALSE)</f>
        <v>#N/A</v>
      </c>
      <c r="F77" s="135" t="e">
        <f>VLOOKUP($AH77,УЧАСТНИКИ!$A$1:$K$716,8,FALSE)</f>
        <v>#N/A</v>
      </c>
      <c r="G77" s="217" t="e">
        <f>VLOOKUP($AH77,УЧАСТНИКИ!$A$1:$K$716,5,FALSE)</f>
        <v>#N/A</v>
      </c>
      <c r="H77" s="217" t="e">
        <f>VLOOKUP($AH77,УЧАСТНИКИ!#REF!,7,FALSE)</f>
        <v>#REF!</v>
      </c>
      <c r="I77" s="217" t="e">
        <f>VLOOKUP($AH77,УЧАСТНИКИ!$A$1:$K$716,11,FALSE)</f>
        <v>#N/A</v>
      </c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63"/>
      <c r="AD77" s="208"/>
      <c r="AE77" s="135"/>
      <c r="AF77" s="208"/>
      <c r="AG77" s="300" t="e">
        <f>VLOOKUP($AH77,УЧАСТНИКИ!$A$1:$K$716,10,FALSE)</f>
        <v>#N/A</v>
      </c>
      <c r="AH77" s="188"/>
    </row>
    <row r="78" spans="1:34" ht="23.1" customHeight="1" x14ac:dyDescent="0.25">
      <c r="A78" s="132">
        <v>73</v>
      </c>
      <c r="B78" s="132"/>
      <c r="C78" s="292" t="e">
        <f>VLOOKUP($AH78,УЧАСТНИКИ!$A$1:$K$716,3,FALSE)</f>
        <v>#N/A</v>
      </c>
      <c r="D78" s="305">
        <f t="shared" si="2"/>
        <v>0</v>
      </c>
      <c r="E78" s="135" t="e">
        <f>VLOOKUP($AH78,УЧАСТНИКИ!$A$1:$K$716,4,FALSE)</f>
        <v>#N/A</v>
      </c>
      <c r="F78" s="135" t="e">
        <f>VLOOKUP($AH78,УЧАСТНИКИ!$A$1:$K$716,8,FALSE)</f>
        <v>#N/A</v>
      </c>
      <c r="G78" s="217" t="e">
        <f>VLOOKUP($AH78,УЧАСТНИКИ!$A$1:$K$716,5,FALSE)</f>
        <v>#N/A</v>
      </c>
      <c r="H78" s="217" t="e">
        <f>VLOOKUP($AH78,УЧАСТНИКИ!#REF!,7,FALSE)</f>
        <v>#REF!</v>
      </c>
      <c r="I78" s="217" t="e">
        <f>VLOOKUP($AH78,УЧАСТНИКИ!$A$1:$K$716,11,FALSE)</f>
        <v>#N/A</v>
      </c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63"/>
      <c r="AD78" s="208"/>
      <c r="AE78" s="135"/>
      <c r="AF78" s="208"/>
      <c r="AG78" s="300" t="e">
        <f>VLOOKUP($AH78,УЧАСТНИКИ!$A$1:$K$716,10,FALSE)</f>
        <v>#N/A</v>
      </c>
      <c r="AH78" s="188"/>
    </row>
    <row r="79" spans="1:34" ht="23.1" customHeight="1" x14ac:dyDescent="0.25">
      <c r="A79" s="132">
        <v>74</v>
      </c>
      <c r="B79" s="132"/>
      <c r="C79" s="292" t="e">
        <f>VLOOKUP($AH79,УЧАСТНИКИ!$A$1:$K$716,3,FALSE)</f>
        <v>#N/A</v>
      </c>
      <c r="D79" s="305">
        <f t="shared" si="2"/>
        <v>0</v>
      </c>
      <c r="E79" s="135" t="e">
        <f>VLOOKUP($AH79,УЧАСТНИКИ!$A$1:$K$716,4,FALSE)</f>
        <v>#N/A</v>
      </c>
      <c r="F79" s="135" t="e">
        <f>VLOOKUP($AH79,УЧАСТНИКИ!$A$1:$K$716,8,FALSE)</f>
        <v>#N/A</v>
      </c>
      <c r="G79" s="217" t="e">
        <f>VLOOKUP($AH79,УЧАСТНИКИ!$A$1:$K$716,5,FALSE)</f>
        <v>#N/A</v>
      </c>
      <c r="H79" s="217" t="e">
        <f>VLOOKUP($AH79,УЧАСТНИКИ!#REF!,7,FALSE)</f>
        <v>#REF!</v>
      </c>
      <c r="I79" s="217" t="e">
        <f>VLOOKUP($AH79,УЧАСТНИКИ!$A$1:$K$716,11,FALSE)</f>
        <v>#N/A</v>
      </c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63"/>
      <c r="AD79" s="208"/>
      <c r="AE79" s="135"/>
      <c r="AF79" s="208"/>
      <c r="AG79" s="300" t="e">
        <f>VLOOKUP($AH79,УЧАСТНИКИ!$A$1:$K$716,10,FALSE)</f>
        <v>#N/A</v>
      </c>
      <c r="AH79" s="188"/>
    </row>
    <row r="80" spans="1:34" ht="23.1" customHeight="1" x14ac:dyDescent="0.25">
      <c r="A80" s="132">
        <v>75</v>
      </c>
      <c r="B80" s="132"/>
      <c r="C80" s="292" t="e">
        <f>VLOOKUP($AH80,УЧАСТНИКИ!$A$1:$K$716,3,FALSE)</f>
        <v>#N/A</v>
      </c>
      <c r="D80" s="305">
        <f t="shared" si="2"/>
        <v>0</v>
      </c>
      <c r="E80" s="135" t="e">
        <f>VLOOKUP($AH80,УЧАСТНИКИ!$A$1:$K$716,4,FALSE)</f>
        <v>#N/A</v>
      </c>
      <c r="F80" s="135" t="e">
        <f>VLOOKUP($AH80,УЧАСТНИКИ!$A$1:$K$716,8,FALSE)</f>
        <v>#N/A</v>
      </c>
      <c r="G80" s="217" t="e">
        <f>VLOOKUP($AH80,УЧАСТНИКИ!$A$1:$K$716,5,FALSE)</f>
        <v>#N/A</v>
      </c>
      <c r="H80" s="217" t="e">
        <f>VLOOKUP($AH80,УЧАСТНИКИ!#REF!,7,FALSE)</f>
        <v>#REF!</v>
      </c>
      <c r="I80" s="217" t="e">
        <f>VLOOKUP($AH80,УЧАСТНИКИ!$A$1:$K$716,11,FALSE)</f>
        <v>#N/A</v>
      </c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63"/>
      <c r="AD80" s="208"/>
      <c r="AE80" s="135"/>
      <c r="AF80" s="208"/>
      <c r="AG80" s="300" t="e">
        <f>VLOOKUP($AH80,УЧАСТНИКИ!$A$1:$K$716,10,FALSE)</f>
        <v>#N/A</v>
      </c>
      <c r="AH80" s="188"/>
    </row>
    <row r="81" spans="1:34" ht="23.1" customHeight="1" x14ac:dyDescent="0.25">
      <c r="A81" s="132">
        <v>76</v>
      </c>
      <c r="B81" s="132"/>
      <c r="C81" s="292" t="e">
        <f>VLOOKUP($AH81,УЧАСТНИКИ!$A$1:$K$716,3,FALSE)</f>
        <v>#N/A</v>
      </c>
      <c r="D81" s="305">
        <f t="shared" si="2"/>
        <v>0</v>
      </c>
      <c r="E81" s="135" t="e">
        <f>VLOOKUP($AH81,УЧАСТНИКИ!$A$1:$K$716,4,FALSE)</f>
        <v>#N/A</v>
      </c>
      <c r="F81" s="135" t="e">
        <f>VLOOKUP($AH81,УЧАСТНИКИ!$A$1:$K$716,8,FALSE)</f>
        <v>#N/A</v>
      </c>
      <c r="G81" s="217" t="e">
        <f>VLOOKUP($AH81,УЧАСТНИКИ!$A$1:$K$716,5,FALSE)</f>
        <v>#N/A</v>
      </c>
      <c r="H81" s="217" t="e">
        <f>VLOOKUP($AH81,УЧАСТНИКИ!#REF!,7,FALSE)</f>
        <v>#REF!</v>
      </c>
      <c r="I81" s="217" t="e">
        <f>VLOOKUP($AH81,УЧАСТНИКИ!$A$1:$K$716,11,FALSE)</f>
        <v>#N/A</v>
      </c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63"/>
      <c r="AD81" s="208"/>
      <c r="AE81" s="135"/>
      <c r="AF81" s="208"/>
      <c r="AG81" s="300" t="e">
        <f>VLOOKUP($AH81,УЧАСТНИКИ!$A$1:$K$716,10,FALSE)</f>
        <v>#N/A</v>
      </c>
      <c r="AH81" s="188"/>
    </row>
    <row r="82" spans="1:34" ht="23.1" customHeight="1" x14ac:dyDescent="0.25">
      <c r="A82" s="132">
        <v>77</v>
      </c>
      <c r="B82" s="132"/>
      <c r="C82" s="292" t="e">
        <f>VLOOKUP($AH82,УЧАСТНИКИ!$A$1:$K$716,3,FALSE)</f>
        <v>#N/A</v>
      </c>
      <c r="D82" s="305">
        <f t="shared" si="2"/>
        <v>0</v>
      </c>
      <c r="E82" s="135" t="e">
        <f>VLOOKUP($AH82,УЧАСТНИКИ!$A$1:$K$716,4,FALSE)</f>
        <v>#N/A</v>
      </c>
      <c r="F82" s="135" t="e">
        <f>VLOOKUP($AH82,УЧАСТНИКИ!$A$1:$K$716,8,FALSE)</f>
        <v>#N/A</v>
      </c>
      <c r="G82" s="217" t="e">
        <f>VLOOKUP($AH82,УЧАСТНИКИ!$A$1:$K$716,5,FALSE)</f>
        <v>#N/A</v>
      </c>
      <c r="H82" s="217" t="e">
        <f>VLOOKUP($AH82,УЧАСТНИКИ!#REF!,7,FALSE)</f>
        <v>#REF!</v>
      </c>
      <c r="I82" s="217" t="e">
        <f>VLOOKUP($AH82,УЧАСТНИКИ!$A$1:$K$716,11,FALSE)</f>
        <v>#N/A</v>
      </c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63"/>
      <c r="AD82" s="208"/>
      <c r="AE82" s="135"/>
      <c r="AF82" s="208"/>
      <c r="AG82" s="300" t="e">
        <f>VLOOKUP($AH82,УЧАСТНИКИ!$A$1:$K$716,10,FALSE)</f>
        <v>#N/A</v>
      </c>
      <c r="AH82" s="188"/>
    </row>
    <row r="83" spans="1:34" ht="23.1" customHeight="1" x14ac:dyDescent="0.25">
      <c r="A83" s="132">
        <v>78</v>
      </c>
      <c r="B83" s="132"/>
      <c r="C83" s="292" t="e">
        <f>VLOOKUP($AH83,УЧАСТНИКИ!$A$1:$K$716,3,FALSE)</f>
        <v>#N/A</v>
      </c>
      <c r="D83" s="305">
        <f t="shared" si="2"/>
        <v>0</v>
      </c>
      <c r="E83" s="135" t="e">
        <f>VLOOKUP($AH83,УЧАСТНИКИ!$A$1:$K$716,4,FALSE)</f>
        <v>#N/A</v>
      </c>
      <c r="F83" s="135" t="e">
        <f>VLOOKUP($AH83,УЧАСТНИКИ!$A$1:$K$716,8,FALSE)</f>
        <v>#N/A</v>
      </c>
      <c r="G83" s="217" t="e">
        <f>VLOOKUP($AH83,УЧАСТНИКИ!$A$1:$K$716,5,FALSE)</f>
        <v>#N/A</v>
      </c>
      <c r="H83" s="217" t="e">
        <f>VLOOKUP($AH83,УЧАСТНИКИ!#REF!,7,FALSE)</f>
        <v>#REF!</v>
      </c>
      <c r="I83" s="217" t="e">
        <f>VLOOKUP($AH83,УЧАСТНИКИ!$A$1:$K$716,11,FALSE)</f>
        <v>#N/A</v>
      </c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63"/>
      <c r="AD83" s="208"/>
      <c r="AE83" s="135"/>
      <c r="AF83" s="208"/>
      <c r="AG83" s="300" t="e">
        <f>VLOOKUP($AH83,УЧАСТНИКИ!$A$1:$K$716,10,FALSE)</f>
        <v>#N/A</v>
      </c>
      <c r="AH83" s="188"/>
    </row>
    <row r="84" spans="1:34" ht="23.1" customHeight="1" x14ac:dyDescent="0.25">
      <c r="A84" s="132">
        <v>79</v>
      </c>
      <c r="B84" s="132"/>
      <c r="C84" s="292" t="e">
        <f>VLOOKUP($AH84,УЧАСТНИКИ!$A$1:$K$716,3,FALSE)</f>
        <v>#N/A</v>
      </c>
      <c r="D84" s="305">
        <f t="shared" si="2"/>
        <v>0</v>
      </c>
      <c r="E84" s="135" t="e">
        <f>VLOOKUP($AH84,УЧАСТНИКИ!$A$1:$K$716,4,FALSE)</f>
        <v>#N/A</v>
      </c>
      <c r="F84" s="135" t="e">
        <f>VLOOKUP($AH84,УЧАСТНИКИ!$A$1:$K$716,8,FALSE)</f>
        <v>#N/A</v>
      </c>
      <c r="G84" s="217" t="e">
        <f>VLOOKUP($AH84,УЧАСТНИКИ!$A$1:$K$716,5,FALSE)</f>
        <v>#N/A</v>
      </c>
      <c r="H84" s="217" t="e">
        <f>VLOOKUP($AH84,УЧАСТНИКИ!#REF!,7,FALSE)</f>
        <v>#REF!</v>
      </c>
      <c r="I84" s="217" t="e">
        <f>VLOOKUP($AH84,УЧАСТНИКИ!$A$1:$K$716,11,FALSE)</f>
        <v>#N/A</v>
      </c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63"/>
      <c r="AD84" s="208"/>
      <c r="AE84" s="135"/>
      <c r="AF84" s="208"/>
      <c r="AG84" s="300" t="e">
        <f>VLOOKUP($AH84,УЧАСТНИКИ!$A$1:$K$716,10,FALSE)</f>
        <v>#N/A</v>
      </c>
      <c r="AH84" s="188"/>
    </row>
    <row r="85" spans="1:34" ht="23.1" customHeight="1" x14ac:dyDescent="0.25">
      <c r="A85" s="132">
        <v>80</v>
      </c>
      <c r="B85" s="132"/>
      <c r="C85" s="292" t="e">
        <f>VLOOKUP($AH85,УЧАСТНИКИ!$A$1:$K$716,3,FALSE)</f>
        <v>#N/A</v>
      </c>
      <c r="D85" s="305">
        <f t="shared" si="2"/>
        <v>0</v>
      </c>
      <c r="E85" s="135" t="e">
        <f>VLOOKUP($AH85,УЧАСТНИКИ!$A$1:$K$716,4,FALSE)</f>
        <v>#N/A</v>
      </c>
      <c r="F85" s="135" t="e">
        <f>VLOOKUP($AH85,УЧАСТНИКИ!$A$1:$K$716,8,FALSE)</f>
        <v>#N/A</v>
      </c>
      <c r="G85" s="217" t="e">
        <f>VLOOKUP($AH85,УЧАСТНИКИ!$A$1:$K$716,5,FALSE)</f>
        <v>#N/A</v>
      </c>
      <c r="H85" s="217" t="e">
        <f>VLOOKUP($AH85,УЧАСТНИКИ!#REF!,7,FALSE)</f>
        <v>#REF!</v>
      </c>
      <c r="I85" s="217" t="e">
        <f>VLOOKUP($AH85,УЧАСТНИКИ!$A$1:$K$716,11,FALSE)</f>
        <v>#N/A</v>
      </c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63"/>
      <c r="AD85" s="208"/>
      <c r="AE85" s="135"/>
      <c r="AF85" s="208"/>
      <c r="AG85" s="300" t="e">
        <f>VLOOKUP($AH85,УЧАСТНИКИ!$A$1:$K$716,10,FALSE)</f>
        <v>#N/A</v>
      </c>
      <c r="AH85" s="188"/>
    </row>
    <row r="86" spans="1:34" ht="23.1" customHeight="1" x14ac:dyDescent="0.25">
      <c r="A86" s="132">
        <v>81</v>
      </c>
      <c r="B86" s="132"/>
      <c r="C86" s="292" t="e">
        <f>VLOOKUP($AH86,УЧАСТНИКИ!$A$1:$K$716,3,FALSE)</f>
        <v>#N/A</v>
      </c>
      <c r="D86" s="305">
        <f t="shared" si="2"/>
        <v>0</v>
      </c>
      <c r="E86" s="135" t="e">
        <f>VLOOKUP($AH86,УЧАСТНИКИ!$A$1:$K$716,4,FALSE)</f>
        <v>#N/A</v>
      </c>
      <c r="F86" s="135" t="e">
        <f>VLOOKUP($AH86,УЧАСТНИКИ!$A$1:$K$716,8,FALSE)</f>
        <v>#N/A</v>
      </c>
      <c r="G86" s="135" t="e">
        <f>VLOOKUP($AH86,УЧАСТНИКИ!$A$1:$K$716,5,FALSE)</f>
        <v>#N/A</v>
      </c>
      <c r="H86" s="135" t="e">
        <f>VLOOKUP($AH86,УЧАСТНИКИ!#REF!,7,FALSE)</f>
        <v>#REF!</v>
      </c>
      <c r="I86" s="135" t="e">
        <f>VLOOKUP($AH86,УЧАСТНИКИ!$A$1:$K$716,11,FALSE)</f>
        <v>#N/A</v>
      </c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63"/>
      <c r="AD86" s="208"/>
      <c r="AE86" s="135"/>
      <c r="AF86" s="208"/>
      <c r="AG86" s="300" t="e">
        <f>VLOOKUP($AH86,УЧАСТНИКИ!$A$1:$K$716,10,FALSE)</f>
        <v>#N/A</v>
      </c>
      <c r="AH86" s="188"/>
    </row>
    <row r="87" spans="1:34" ht="23.1" customHeight="1" x14ac:dyDescent="0.25">
      <c r="A87" s="132">
        <v>82</v>
      </c>
      <c r="B87" s="132"/>
      <c r="C87" s="292" t="e">
        <f>VLOOKUP($AH87,УЧАСТНИКИ!$A$1:$K$716,3,FALSE)</f>
        <v>#N/A</v>
      </c>
      <c r="D87" s="305">
        <f t="shared" si="2"/>
        <v>0</v>
      </c>
      <c r="E87" s="135" t="e">
        <f>VLOOKUP($AH87,УЧАСТНИКИ!$A$1:$K$716,4,FALSE)</f>
        <v>#N/A</v>
      </c>
      <c r="F87" s="135" t="e">
        <f>VLOOKUP($AH87,УЧАСТНИКИ!$A$1:$K$716,8,FALSE)</f>
        <v>#N/A</v>
      </c>
      <c r="G87" s="135" t="e">
        <f>VLOOKUP($AH87,УЧАСТНИКИ!$A$1:$K$716,5,FALSE)</f>
        <v>#N/A</v>
      </c>
      <c r="H87" s="135" t="e">
        <f>VLOOKUP($AH87,УЧАСТНИКИ!#REF!,7,FALSE)</f>
        <v>#REF!</v>
      </c>
      <c r="I87" s="135" t="e">
        <f>VLOOKUP($AH87,УЧАСТНИКИ!$A$1:$K$716,11,FALSE)</f>
        <v>#N/A</v>
      </c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63"/>
      <c r="AD87" s="208"/>
      <c r="AE87" s="135"/>
      <c r="AF87" s="208"/>
      <c r="AG87" s="300" t="e">
        <f>VLOOKUP($AH87,УЧАСТНИКИ!$A$1:$K$716,10,FALSE)</f>
        <v>#N/A</v>
      </c>
      <c r="AH87" s="188"/>
    </row>
    <row r="88" spans="1:34" ht="23.1" customHeight="1" x14ac:dyDescent="0.25">
      <c r="A88" s="132">
        <v>83</v>
      </c>
      <c r="B88" s="132"/>
      <c r="C88" s="292" t="e">
        <f>VLOOKUP($AH88,УЧАСТНИКИ!$A$1:$K$716,3,FALSE)</f>
        <v>#N/A</v>
      </c>
      <c r="D88" s="305">
        <f t="shared" si="2"/>
        <v>0</v>
      </c>
      <c r="E88" s="135" t="e">
        <f>VLOOKUP($AH88,УЧАСТНИКИ!$A$1:$K$716,4,FALSE)</f>
        <v>#N/A</v>
      </c>
      <c r="F88" s="135" t="e">
        <f>VLOOKUP($AH88,УЧАСТНИКИ!$A$1:$K$716,8,FALSE)</f>
        <v>#N/A</v>
      </c>
      <c r="G88" s="135" t="e">
        <f>VLOOKUP($AH88,УЧАСТНИКИ!$A$1:$K$716,5,FALSE)</f>
        <v>#N/A</v>
      </c>
      <c r="H88" s="135" t="e">
        <f>VLOOKUP($AH88,УЧАСТНИКИ!#REF!,7,FALSE)</f>
        <v>#REF!</v>
      </c>
      <c r="I88" s="135" t="e">
        <f>VLOOKUP($AH88,УЧАСТНИКИ!$A$1:$K$716,11,FALSE)</f>
        <v>#N/A</v>
      </c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63"/>
      <c r="AD88" s="208"/>
      <c r="AE88" s="135"/>
      <c r="AF88" s="208"/>
      <c r="AG88" s="300" t="e">
        <f>VLOOKUP($AH88,УЧАСТНИКИ!$A$1:$K$716,10,FALSE)</f>
        <v>#N/A</v>
      </c>
      <c r="AH88" s="188"/>
    </row>
    <row r="89" spans="1:34" ht="23.1" customHeight="1" x14ac:dyDescent="0.25">
      <c r="A89" s="132">
        <v>84</v>
      </c>
      <c r="B89" s="132"/>
      <c r="C89" s="292" t="e">
        <f>VLOOKUP($AH89,УЧАСТНИКИ!$A$1:$K$716,3,FALSE)</f>
        <v>#N/A</v>
      </c>
      <c r="D89" s="305">
        <f t="shared" si="2"/>
        <v>0</v>
      </c>
      <c r="E89" s="135" t="e">
        <f>VLOOKUP($AH89,УЧАСТНИКИ!$A$1:$K$716,4,FALSE)</f>
        <v>#N/A</v>
      </c>
      <c r="F89" s="135" t="e">
        <f>VLOOKUP($AH89,УЧАСТНИКИ!$A$1:$K$716,8,FALSE)</f>
        <v>#N/A</v>
      </c>
      <c r="G89" s="135" t="e">
        <f>VLOOKUP($AH89,УЧАСТНИКИ!$A$1:$K$716,5,FALSE)</f>
        <v>#N/A</v>
      </c>
      <c r="H89" s="135" t="e">
        <f>VLOOKUP($AH89,УЧАСТНИКИ!#REF!,7,FALSE)</f>
        <v>#REF!</v>
      </c>
      <c r="I89" s="135" t="e">
        <f>VLOOKUP($AH89,УЧАСТНИКИ!$A$1:$K$716,11,FALSE)</f>
        <v>#N/A</v>
      </c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63"/>
      <c r="AD89" s="208"/>
      <c r="AE89" s="135"/>
      <c r="AF89" s="208"/>
      <c r="AG89" s="300" t="e">
        <f>VLOOKUP($AH89,УЧАСТНИКИ!$A$1:$K$716,10,FALSE)</f>
        <v>#N/A</v>
      </c>
      <c r="AH89" s="188"/>
    </row>
  </sheetData>
  <sortState ref="A11:AI17">
    <sortCondition descending="1" ref="AC11:AC17"/>
  </sortState>
  <mergeCells count="25">
    <mergeCell ref="A1:AG1"/>
    <mergeCell ref="A2:AG2"/>
    <mergeCell ref="A3:AG3"/>
    <mergeCell ref="A6:C6"/>
    <mergeCell ref="G5:I5"/>
    <mergeCell ref="J5:L5"/>
    <mergeCell ref="M5:O5"/>
    <mergeCell ref="H6:I6"/>
    <mergeCell ref="A8:A9"/>
    <mergeCell ref="B8:B9"/>
    <mergeCell ref="C8:C9"/>
    <mergeCell ref="D8:D9"/>
    <mergeCell ref="E8:E9"/>
    <mergeCell ref="F8:F9"/>
    <mergeCell ref="G8:G9"/>
    <mergeCell ref="AE8:AE9"/>
    <mergeCell ref="AF8:AF9"/>
    <mergeCell ref="AG8:AG9"/>
    <mergeCell ref="C10:E10"/>
    <mergeCell ref="I8:I9"/>
    <mergeCell ref="J8:Z8"/>
    <mergeCell ref="AA8:AA9"/>
    <mergeCell ref="AB8:AB9"/>
    <mergeCell ref="AC8:AC9"/>
    <mergeCell ref="AD8:AD9"/>
  </mergeCells>
  <printOptions horizontalCentered="1"/>
  <pageMargins left="0" right="0" top="0.39370078740157483" bottom="0.19685039370078741" header="0.27559055118110237" footer="0.23622047244094491"/>
  <pageSetup paperSize="9" scale="67" fitToHeight="2" orientation="landscape" r:id="rId1"/>
  <headerFooter alignWithMargins="0"/>
  <rowBreaks count="1" manualBreakCount="1">
    <brk id="57" max="2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67"/>
  <sheetViews>
    <sheetView view="pageBreakPreview" topLeftCell="A4" zoomScale="75" zoomScaleNormal="100" zoomScaleSheetLayoutView="75" workbookViewId="0">
      <selection activeCell="S69" sqref="S69:S70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1.85546875" style="58" bestFit="1" customWidth="1"/>
    <col min="9" max="9" width="8.7109375" style="114" customWidth="1"/>
    <col min="10" max="10" width="8.7109375" style="58" customWidth="1"/>
    <col min="11" max="17" width="8.7109375" style="54" customWidth="1"/>
    <col min="18" max="18" width="8.28515625" style="54" customWidth="1" outlineLevel="1"/>
    <col min="19" max="16384" width="8.28515625" style="54"/>
  </cols>
  <sheetData>
    <row r="1" spans="1:18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347"/>
    </row>
    <row r="2" spans="1:18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18" ht="28.5" customHeight="1" x14ac:dyDescent="0.2">
      <c r="A3" s="458" t="str">
        <f>Name_4</f>
        <v>ЛИЧНО-КОМАНДНЫЙ ЧЕМПИОНАТ РЕСПУБЛИКИ ТАТАРСТАН ПО ЛЕГКОЙ АТЛЕТИКЕ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352"/>
    </row>
    <row r="4" spans="1:18" x14ac:dyDescent="0.2">
      <c r="A4" s="347"/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</row>
    <row r="5" spans="1:18" ht="21.75" customHeight="1" x14ac:dyDescent="0.3">
      <c r="C5" s="349"/>
      <c r="E5" s="59"/>
      <c r="F5" s="450" t="s">
        <v>51</v>
      </c>
      <c r="G5" s="450"/>
      <c r="H5" s="450"/>
      <c r="I5" s="496" t="s">
        <v>580</v>
      </c>
      <c r="J5" s="496"/>
      <c r="K5" s="496"/>
      <c r="L5" s="350"/>
      <c r="M5" s="459" t="s">
        <v>63</v>
      </c>
      <c r="N5" s="459"/>
      <c r="O5" s="350"/>
      <c r="P5" s="350"/>
      <c r="Q5" s="350"/>
    </row>
    <row r="6" spans="1:18" ht="18.75" customHeight="1" x14ac:dyDescent="0.3">
      <c r="A6" s="460" t="s">
        <v>410</v>
      </c>
      <c r="B6" s="460"/>
      <c r="C6" s="349"/>
      <c r="E6" s="59"/>
      <c r="F6" s="116"/>
      <c r="G6" s="452"/>
      <c r="H6" s="452"/>
      <c r="Q6" s="261" t="str">
        <f>d_2</f>
        <v>07 ИЮЛЯ 2017г.</v>
      </c>
    </row>
    <row r="7" spans="1:18" ht="17.25" customHeight="1" x14ac:dyDescent="0.25">
      <c r="A7" s="118"/>
      <c r="E7" s="59"/>
      <c r="F7" s="351" t="s">
        <v>63</v>
      </c>
      <c r="J7" s="119"/>
      <c r="K7" s="120"/>
      <c r="L7" s="120"/>
      <c r="M7" s="120"/>
      <c r="N7" s="120"/>
      <c r="O7" s="120"/>
      <c r="Q7" s="261" t="str">
        <f>d_5</f>
        <v>г. Казань, Футбольно-легкоатлетический манеж</v>
      </c>
    </row>
    <row r="8" spans="1:18" ht="24" x14ac:dyDescent="0.2">
      <c r="A8" s="122" t="s">
        <v>101</v>
      </c>
      <c r="B8" s="123" t="s">
        <v>31</v>
      </c>
      <c r="C8" s="123" t="s">
        <v>128</v>
      </c>
      <c r="D8" s="123" t="s">
        <v>9</v>
      </c>
      <c r="E8" s="123" t="s">
        <v>2</v>
      </c>
      <c r="F8" s="123" t="s">
        <v>66</v>
      </c>
      <c r="G8" s="123" t="s">
        <v>65</v>
      </c>
      <c r="H8" s="123" t="s">
        <v>65</v>
      </c>
      <c r="I8" s="461" t="s">
        <v>125</v>
      </c>
      <c r="J8" s="462"/>
      <c r="K8" s="463"/>
      <c r="L8" s="123" t="s">
        <v>63</v>
      </c>
      <c r="M8" s="464" t="s">
        <v>45</v>
      </c>
      <c r="N8" s="465"/>
      <c r="O8" s="466"/>
      <c r="P8" s="123" t="s">
        <v>126</v>
      </c>
      <c r="Q8" s="123" t="s">
        <v>175</v>
      </c>
    </row>
    <row r="9" spans="1:18" ht="23.25" customHeight="1" x14ac:dyDescent="0.2">
      <c r="A9" s="127"/>
      <c r="B9" s="467" t="str">
        <f>Name_8</f>
        <v>МУЖЧИНЫ 2001г.р. и старше</v>
      </c>
      <c r="C9" s="468"/>
      <c r="D9" s="469"/>
      <c r="E9" s="128"/>
      <c r="F9" s="128"/>
      <c r="G9" s="129"/>
      <c r="H9" s="128"/>
      <c r="I9" s="185"/>
      <c r="J9" s="129"/>
      <c r="K9" s="128"/>
      <c r="L9" s="128"/>
      <c r="M9" s="128"/>
      <c r="N9" s="128"/>
      <c r="O9" s="128"/>
      <c r="P9" s="128"/>
      <c r="Q9" s="128"/>
    </row>
    <row r="10" spans="1:18" ht="24.95" customHeight="1" x14ac:dyDescent="0.25">
      <c r="A10" s="132">
        <v>1</v>
      </c>
      <c r="B10" s="133" t="str">
        <f>VLOOKUP($R10,УЧАСТНИКИ!$A$2:$K$716,3,FALSE)</f>
        <v>ГАЙНУТДИНОВ ДАМИР</v>
      </c>
      <c r="C10" s="187">
        <f t="shared" ref="C10:C36" si="0">R10</f>
        <v>3736</v>
      </c>
      <c r="D10" s="134">
        <f>VLOOKUP($R10,УЧАСТНИКИ!$A$2:$K$716,4,FALSE)</f>
        <v>2001</v>
      </c>
      <c r="E10" s="134">
        <f>VLOOKUP($R10,УЧАСТНИКИ!$A$2:$K$716,8,FALSE)</f>
        <v>2</v>
      </c>
      <c r="F10" s="216" t="str">
        <f>VLOOKUP($R10,УЧАСТНИКИ!$A$2:$K$716,5,FALSE)</f>
        <v>КАЗАНЬ</v>
      </c>
      <c r="G10" s="134" t="e">
        <f>VLOOKUP($R10,УЧАСТНИКИ!#REF!,7,FALSE)</f>
        <v>#REF!</v>
      </c>
      <c r="H10" s="134" t="str">
        <f>VLOOKUP($R10,УЧАСТНИКИ!$A$2:$K$716,11,FALSE)</f>
        <v>СДЮСШОР ЛА</v>
      </c>
      <c r="I10" s="208"/>
      <c r="J10" s="208"/>
      <c r="K10" s="208"/>
      <c r="L10" s="208"/>
      <c r="M10" s="208"/>
      <c r="N10" s="208"/>
      <c r="O10" s="208"/>
      <c r="P10" s="209"/>
      <c r="Q10" s="135">
        <f>VLOOKUP($R10,УЧАСТНИКИ!$A$2:$K$231,9,FALSE)</f>
        <v>3</v>
      </c>
      <c r="R10" s="189">
        <v>3736</v>
      </c>
    </row>
    <row r="11" spans="1:18" ht="24.95" customHeight="1" x14ac:dyDescent="0.25">
      <c r="A11" s="132">
        <v>2</v>
      </c>
      <c r="B11" s="133" t="str">
        <f>VLOOKUP($R11,УЧАСТНИКИ!$A$2:$K$716,3,FALSE)</f>
        <v>КАСАТКИН АЛЕКСАНДР</v>
      </c>
      <c r="C11" s="187">
        <f t="shared" si="0"/>
        <v>3738</v>
      </c>
      <c r="D11" s="134">
        <f>VLOOKUP($R11,УЧАСТНИКИ!$A$2:$K$716,4,FALSE)</f>
        <v>2000</v>
      </c>
      <c r="E11" s="134">
        <f>VLOOKUP($R11,УЧАСТНИКИ!$A$2:$K$716,8,FALSE)</f>
        <v>3</v>
      </c>
      <c r="F11" s="216" t="str">
        <f>VLOOKUP($R11,УЧАСТНИКИ!$A$2:$K$716,5,FALSE)</f>
        <v>КАЗАНЬ</v>
      </c>
      <c r="G11" s="134" t="e">
        <f>VLOOKUP($R11,УЧАСТНИКИ!#REF!,7,FALSE)</f>
        <v>#REF!</v>
      </c>
      <c r="H11" s="134" t="str">
        <f>VLOOKUP($R11,УЧАСТНИКИ!$A$2:$K$716,11,FALSE)</f>
        <v>СДЮСШОР ЛА</v>
      </c>
      <c r="I11" s="208"/>
      <c r="J11" s="208"/>
      <c r="K11" s="208"/>
      <c r="L11" s="208"/>
      <c r="M11" s="208"/>
      <c r="N11" s="208"/>
      <c r="O11" s="208"/>
      <c r="P11" s="209"/>
      <c r="Q11" s="135" t="str">
        <f>VLOOKUP($R11,УЧАСТНИКИ!$A$2:$K$231,9,FALSE)</f>
        <v>Л</v>
      </c>
      <c r="R11" s="189">
        <v>3738</v>
      </c>
    </row>
    <row r="12" spans="1:18" ht="24.95" customHeight="1" x14ac:dyDescent="0.25">
      <c r="A12" s="132">
        <v>3</v>
      </c>
      <c r="B12" s="133"/>
      <c r="C12" s="187"/>
      <c r="D12" s="134"/>
      <c r="E12" s="134"/>
      <c r="F12" s="216"/>
      <c r="G12" s="134"/>
      <c r="H12" s="134"/>
      <c r="I12" s="208"/>
      <c r="J12" s="208"/>
      <c r="K12" s="208"/>
      <c r="L12" s="208"/>
      <c r="M12" s="208"/>
      <c r="N12" s="208"/>
      <c r="O12" s="208"/>
      <c r="P12" s="209"/>
      <c r="Q12" s="135"/>
      <c r="R12" s="189"/>
    </row>
    <row r="13" spans="1:18" ht="24.95" customHeight="1" x14ac:dyDescent="0.25">
      <c r="A13" s="132">
        <v>4</v>
      </c>
      <c r="B13" s="133"/>
      <c r="C13" s="187"/>
      <c r="D13" s="134"/>
      <c r="E13" s="134"/>
      <c r="F13" s="216"/>
      <c r="G13" s="134"/>
      <c r="H13" s="134"/>
      <c r="I13" s="208"/>
      <c r="J13" s="208"/>
      <c r="K13" s="208"/>
      <c r="L13" s="208"/>
      <c r="M13" s="208"/>
      <c r="N13" s="208"/>
      <c r="O13" s="208"/>
      <c r="P13" s="209"/>
      <c r="Q13" s="135"/>
      <c r="R13" s="189"/>
    </row>
    <row r="14" spans="1:18" ht="24.95" customHeight="1" x14ac:dyDescent="0.25">
      <c r="A14" s="132">
        <v>5</v>
      </c>
      <c r="B14" s="133"/>
      <c r="C14" s="187"/>
      <c r="D14" s="134"/>
      <c r="E14" s="134"/>
      <c r="F14" s="216"/>
      <c r="G14" s="134"/>
      <c r="H14" s="134"/>
      <c r="I14" s="208"/>
      <c r="J14" s="208"/>
      <c r="K14" s="208"/>
      <c r="L14" s="208"/>
      <c r="M14" s="208"/>
      <c r="N14" s="208"/>
      <c r="O14" s="208"/>
      <c r="P14" s="209"/>
      <c r="Q14" s="135"/>
      <c r="R14" s="189"/>
    </row>
    <row r="15" spans="1:18" ht="24.95" hidden="1" customHeight="1" x14ac:dyDescent="0.25">
      <c r="A15" s="132">
        <v>6</v>
      </c>
      <c r="B15" s="133" t="e">
        <f>VLOOKUP($R15,УЧАСТНИКИ!$A$2:$K$716,3,FALSE)</f>
        <v>#N/A</v>
      </c>
      <c r="C15" s="187">
        <f t="shared" si="0"/>
        <v>0</v>
      </c>
      <c r="D15" s="134" t="e">
        <f>VLOOKUP($R15,УЧАСТНИКИ!$A$2:$K$716,4,FALSE)</f>
        <v>#N/A</v>
      </c>
      <c r="E15" s="134" t="e">
        <f>VLOOKUP($R15,УЧАСТНИКИ!$A$2:$K$716,8,FALSE)</f>
        <v>#N/A</v>
      </c>
      <c r="F15" s="216" t="e">
        <f>VLOOKUP($R15,УЧАСТНИКИ!$A$2:$K$716,5,FALSE)</f>
        <v>#N/A</v>
      </c>
      <c r="G15" s="134" t="e">
        <f>VLOOKUP($R15,УЧАСТНИКИ!#REF!,7,FALSE)</f>
        <v>#REF!</v>
      </c>
      <c r="H15" s="134" t="e">
        <f>VLOOKUP($R15,УЧАСТНИКИ!$A$2:$K$716,11,FALSE)</f>
        <v>#N/A</v>
      </c>
      <c r="I15" s="208"/>
      <c r="J15" s="208"/>
      <c r="K15" s="208"/>
      <c r="L15" s="208"/>
      <c r="M15" s="208"/>
      <c r="N15" s="208"/>
      <c r="O15" s="208"/>
      <c r="P15" s="209"/>
      <c r="Q15" s="135" t="e">
        <f>VLOOKUP($R15,УЧАСТНИКИ!$A$2:$K$231,9,FALSE)</f>
        <v>#N/A</v>
      </c>
      <c r="R15" s="189"/>
    </row>
    <row r="16" spans="1:18" ht="24.95" hidden="1" customHeight="1" x14ac:dyDescent="0.25">
      <c r="A16" s="132">
        <v>7</v>
      </c>
      <c r="B16" s="133" t="e">
        <f>VLOOKUP($R16,УЧАСТНИКИ!$A$2:$K$716,3,FALSE)</f>
        <v>#N/A</v>
      </c>
      <c r="C16" s="187">
        <f t="shared" si="0"/>
        <v>0</v>
      </c>
      <c r="D16" s="134" t="e">
        <f>VLOOKUP($R16,УЧАСТНИКИ!$A$2:$K$716,4,FALSE)</f>
        <v>#N/A</v>
      </c>
      <c r="E16" s="134" t="e">
        <f>VLOOKUP($R16,УЧАСТНИКИ!$A$2:$K$716,8,FALSE)</f>
        <v>#N/A</v>
      </c>
      <c r="F16" s="216" t="e">
        <f>VLOOKUP($R16,УЧАСТНИКИ!$A$2:$K$716,5,FALSE)</f>
        <v>#N/A</v>
      </c>
      <c r="G16" s="134" t="e">
        <f>VLOOKUP($R16,УЧАСТНИКИ!#REF!,7,FALSE)</f>
        <v>#REF!</v>
      </c>
      <c r="H16" s="134" t="e">
        <f>VLOOKUP($R16,УЧАСТНИКИ!$A$2:$K$716,11,FALSE)</f>
        <v>#N/A</v>
      </c>
      <c r="I16" s="208"/>
      <c r="J16" s="208"/>
      <c r="K16" s="208"/>
      <c r="L16" s="208"/>
      <c r="M16" s="208"/>
      <c r="N16" s="208"/>
      <c r="O16" s="208"/>
      <c r="P16" s="209"/>
      <c r="Q16" s="135" t="e">
        <f>VLOOKUP($R16,УЧАСТНИКИ!$A$2:$K$231,9,FALSE)</f>
        <v>#N/A</v>
      </c>
      <c r="R16" s="189"/>
    </row>
    <row r="17" spans="1:18" ht="24.95" hidden="1" customHeight="1" x14ac:dyDescent="0.25">
      <c r="A17" s="132">
        <v>8</v>
      </c>
      <c r="B17" s="133" t="e">
        <f>VLOOKUP($R17,УЧАСТНИКИ!$A$2:$K$716,3,FALSE)</f>
        <v>#N/A</v>
      </c>
      <c r="C17" s="187">
        <f t="shared" si="0"/>
        <v>0</v>
      </c>
      <c r="D17" s="134" t="e">
        <f>VLOOKUP($R17,УЧАСТНИКИ!$A$2:$K$716,4,FALSE)</f>
        <v>#N/A</v>
      </c>
      <c r="E17" s="134" t="e">
        <f>VLOOKUP($R17,УЧАСТНИКИ!$A$2:$K$716,8,FALSE)</f>
        <v>#N/A</v>
      </c>
      <c r="F17" s="216" t="e">
        <f>VLOOKUP($R17,УЧАСТНИКИ!$A$2:$K$716,5,FALSE)</f>
        <v>#N/A</v>
      </c>
      <c r="G17" s="134" t="e">
        <f>VLOOKUP($R17,УЧАСТНИКИ!#REF!,7,FALSE)</f>
        <v>#REF!</v>
      </c>
      <c r="H17" s="134" t="e">
        <f>VLOOKUP($R17,УЧАСТНИКИ!$A$2:$K$716,11,FALSE)</f>
        <v>#N/A</v>
      </c>
      <c r="I17" s="208"/>
      <c r="J17" s="208"/>
      <c r="K17" s="208"/>
      <c r="L17" s="208"/>
      <c r="M17" s="208"/>
      <c r="N17" s="208"/>
      <c r="O17" s="208"/>
      <c r="P17" s="209"/>
      <c r="Q17" s="135" t="e">
        <f>VLOOKUP($R17,УЧАСТНИКИ!$A$2:$K$231,9,FALSE)</f>
        <v>#N/A</v>
      </c>
      <c r="R17" s="189"/>
    </row>
    <row r="18" spans="1:18" ht="23.25" hidden="1" customHeight="1" x14ac:dyDescent="0.2">
      <c r="A18" s="127"/>
      <c r="B18" s="467" t="str">
        <f>Name_9</f>
        <v>МУЖЧИНЫ 2001г.р. и старше</v>
      </c>
      <c r="C18" s="468"/>
      <c r="D18" s="469"/>
      <c r="E18" s="128"/>
      <c r="F18" s="128"/>
      <c r="G18" s="129"/>
      <c r="H18" s="128"/>
      <c r="I18" s="185"/>
      <c r="J18" s="129"/>
      <c r="K18" s="128"/>
      <c r="L18" s="128"/>
      <c r="M18" s="128"/>
      <c r="N18" s="128"/>
      <c r="O18" s="128"/>
      <c r="P18" s="128"/>
      <c r="Q18" s="128"/>
    </row>
    <row r="19" spans="1:18" ht="24.95" hidden="1" customHeight="1" x14ac:dyDescent="0.25">
      <c r="A19" s="132">
        <v>1</v>
      </c>
      <c r="B19" s="133" t="e">
        <f>VLOOKUP($R19,УЧАСТНИКИ!$A$2:$K$716,3,FALSE)</f>
        <v>#N/A</v>
      </c>
      <c r="C19" s="187">
        <f t="shared" si="0"/>
        <v>0</v>
      </c>
      <c r="D19" s="134" t="e">
        <f>VLOOKUP($R19,УЧАСТНИКИ!$A$2:$K$716,4,FALSE)</f>
        <v>#N/A</v>
      </c>
      <c r="E19" s="134" t="e">
        <f>VLOOKUP($R19,УЧАСТНИКИ!$A$2:$K$716,8,FALSE)</f>
        <v>#N/A</v>
      </c>
      <c r="F19" s="216" t="e">
        <f>VLOOKUP($R19,УЧАСТНИКИ!$A$2:$K$716,5,FALSE)</f>
        <v>#N/A</v>
      </c>
      <c r="G19" s="134" t="e">
        <f>VLOOKUP($R19,УЧАСТНИКИ!#REF!,7,FALSE)</f>
        <v>#REF!</v>
      </c>
      <c r="H19" s="134" t="e">
        <f>VLOOKUP($R19,УЧАСТНИКИ!$A$2:$K$716,11,FALSE)</f>
        <v>#N/A</v>
      </c>
      <c r="I19" s="415"/>
      <c r="J19" s="415"/>
      <c r="K19" s="415"/>
      <c r="L19" s="415"/>
      <c r="M19" s="415"/>
      <c r="N19" s="415"/>
      <c r="O19" s="415"/>
      <c r="P19" s="416"/>
      <c r="Q19" s="135"/>
      <c r="R19" s="215"/>
    </row>
    <row r="20" spans="1:18" ht="24.95" hidden="1" customHeight="1" x14ac:dyDescent="0.25">
      <c r="A20" s="132">
        <v>2</v>
      </c>
      <c r="B20" s="133" t="e">
        <f>VLOOKUP($R20,УЧАСТНИКИ!$A$2:$K$716,3,FALSE)</f>
        <v>#N/A</v>
      </c>
      <c r="C20" s="187">
        <f t="shared" si="0"/>
        <v>0</v>
      </c>
      <c r="D20" s="134" t="e">
        <f>VLOOKUP($R20,УЧАСТНИКИ!$A$2:$K$716,4,FALSE)</f>
        <v>#N/A</v>
      </c>
      <c r="E20" s="134" t="e">
        <f>VLOOKUP($R20,УЧАСТНИКИ!$A$2:$K$716,8,FALSE)</f>
        <v>#N/A</v>
      </c>
      <c r="F20" s="216" t="e">
        <f>VLOOKUP($R20,УЧАСТНИКИ!$A$2:$K$716,5,FALSE)</f>
        <v>#N/A</v>
      </c>
      <c r="G20" s="134" t="e">
        <f>VLOOKUP($R20,УЧАСТНИКИ!#REF!,7,FALSE)</f>
        <v>#REF!</v>
      </c>
      <c r="H20" s="134" t="e">
        <f>VLOOKUP($R20,УЧАСТНИКИ!$A$2:$K$716,11,FALSE)</f>
        <v>#N/A</v>
      </c>
      <c r="I20" s="415"/>
      <c r="J20" s="415"/>
      <c r="K20" s="415"/>
      <c r="L20" s="415"/>
      <c r="M20" s="415"/>
      <c r="N20" s="415"/>
      <c r="O20" s="415"/>
      <c r="P20" s="416"/>
      <c r="Q20" s="135"/>
      <c r="R20" s="215"/>
    </row>
    <row r="21" spans="1:18" ht="24.95" hidden="1" customHeight="1" x14ac:dyDescent="0.25">
      <c r="A21" s="132">
        <v>3</v>
      </c>
      <c r="B21" s="133"/>
      <c r="C21" s="187"/>
      <c r="D21" s="134"/>
      <c r="E21" s="134"/>
      <c r="F21" s="216"/>
      <c r="G21" s="134"/>
      <c r="H21" s="134"/>
      <c r="I21" s="415"/>
      <c r="J21" s="415"/>
      <c r="K21" s="415"/>
      <c r="L21" s="415"/>
      <c r="M21" s="415"/>
      <c r="N21" s="415"/>
      <c r="O21" s="415"/>
      <c r="P21" s="416"/>
      <c r="Q21" s="135"/>
      <c r="R21" s="215"/>
    </row>
    <row r="22" spans="1:18" ht="24.95" hidden="1" customHeight="1" x14ac:dyDescent="0.25">
      <c r="A22" s="132">
        <v>4</v>
      </c>
      <c r="B22" s="133"/>
      <c r="C22" s="187"/>
      <c r="D22" s="134"/>
      <c r="E22" s="134"/>
      <c r="F22" s="216"/>
      <c r="G22" s="134"/>
      <c r="H22" s="134"/>
      <c r="I22" s="415"/>
      <c r="J22" s="415"/>
      <c r="K22" s="415"/>
      <c r="L22" s="415"/>
      <c r="M22" s="415"/>
      <c r="N22" s="415"/>
      <c r="O22" s="415"/>
      <c r="P22" s="416"/>
      <c r="Q22" s="135"/>
      <c r="R22" s="215"/>
    </row>
    <row r="23" spans="1:18" ht="24.95" hidden="1" customHeight="1" x14ac:dyDescent="0.25">
      <c r="A23" s="132">
        <v>5</v>
      </c>
      <c r="B23" s="133" t="e">
        <f>VLOOKUP($R23,УЧАСТНИКИ!$A$2:$K$716,3,FALSE)</f>
        <v>#N/A</v>
      </c>
      <c r="C23" s="187">
        <f t="shared" si="0"/>
        <v>0</v>
      </c>
      <c r="D23" s="134" t="e">
        <f>VLOOKUP($R23,УЧАСТНИКИ!$A$2:$K$716,4,FALSE)</f>
        <v>#N/A</v>
      </c>
      <c r="E23" s="134" t="e">
        <f>VLOOKUP($R23,УЧАСТНИКИ!$A$2:$K$716,8,FALSE)</f>
        <v>#N/A</v>
      </c>
      <c r="F23" s="216" t="e">
        <f>VLOOKUP($R23,УЧАСТНИКИ!$A$2:$K$716,5,FALSE)</f>
        <v>#N/A</v>
      </c>
      <c r="G23" s="134" t="e">
        <f>VLOOKUP($R23,УЧАСТНИКИ!#REF!,7,FALSE)</f>
        <v>#REF!</v>
      </c>
      <c r="H23" s="134" t="e">
        <f>VLOOKUP($R23,УЧАСТНИКИ!$A$2:$K$716,11,FALSE)</f>
        <v>#N/A</v>
      </c>
      <c r="I23" s="415"/>
      <c r="J23" s="415"/>
      <c r="K23" s="415"/>
      <c r="L23" s="415"/>
      <c r="M23" s="415"/>
      <c r="N23" s="415"/>
      <c r="O23" s="415"/>
      <c r="P23" s="416"/>
      <c r="Q23" s="135"/>
      <c r="R23" s="215"/>
    </row>
    <row r="24" spans="1:18" ht="24.95" hidden="1" customHeight="1" x14ac:dyDescent="0.25">
      <c r="A24" s="132">
        <v>6</v>
      </c>
      <c r="B24" s="133" t="e">
        <f>VLOOKUP($R24,УЧАСТНИКИ!$A$2:$K$716,3,FALSE)</f>
        <v>#N/A</v>
      </c>
      <c r="C24" s="187">
        <f t="shared" si="0"/>
        <v>0</v>
      </c>
      <c r="D24" s="134" t="e">
        <f>VLOOKUP($R24,УЧАСТНИКИ!$A$2:$K$716,4,FALSE)</f>
        <v>#N/A</v>
      </c>
      <c r="E24" s="134" t="e">
        <f>VLOOKUP($R24,УЧАСТНИКИ!$A$2:$K$716,8,FALSE)</f>
        <v>#N/A</v>
      </c>
      <c r="F24" s="216" t="e">
        <f>VLOOKUP($R24,УЧАСТНИКИ!$A$2:$K$716,5,FALSE)</f>
        <v>#N/A</v>
      </c>
      <c r="G24" s="134" t="e">
        <f>VLOOKUP($R24,УЧАСТНИКИ!#REF!,7,FALSE)</f>
        <v>#REF!</v>
      </c>
      <c r="H24" s="134" t="e">
        <f>VLOOKUP($R24,УЧАСТНИКИ!$A$2:$K$716,11,FALSE)</f>
        <v>#N/A</v>
      </c>
      <c r="I24" s="208"/>
      <c r="J24" s="208"/>
      <c r="K24" s="208"/>
      <c r="L24" s="208"/>
      <c r="M24" s="208"/>
      <c r="N24" s="208"/>
      <c r="O24" s="208"/>
      <c r="P24" s="209"/>
      <c r="Q24" s="135"/>
      <c r="R24" s="189"/>
    </row>
    <row r="25" spans="1:18" ht="24.95" hidden="1" customHeight="1" x14ac:dyDescent="0.25">
      <c r="A25" s="132">
        <v>7</v>
      </c>
      <c r="B25" s="133" t="e">
        <f>VLOOKUP($R25,УЧАСТНИКИ!$A$2:$K$716,3,FALSE)</f>
        <v>#N/A</v>
      </c>
      <c r="C25" s="187">
        <f t="shared" si="0"/>
        <v>0</v>
      </c>
      <c r="D25" s="134" t="e">
        <f>VLOOKUP($R25,УЧАСТНИКИ!$A$2:$K$716,4,FALSE)</f>
        <v>#N/A</v>
      </c>
      <c r="E25" s="134" t="e">
        <f>VLOOKUP($R25,УЧАСТНИКИ!$A$2:$K$716,8,FALSE)</f>
        <v>#N/A</v>
      </c>
      <c r="F25" s="216" t="e">
        <f>VLOOKUP($R25,УЧАСТНИКИ!$A$2:$K$716,5,FALSE)</f>
        <v>#N/A</v>
      </c>
      <c r="G25" s="134" t="e">
        <f>VLOOKUP($R25,УЧАСТНИКИ!#REF!,7,FALSE)</f>
        <v>#REF!</v>
      </c>
      <c r="H25" s="134" t="e">
        <f>VLOOKUP($R25,УЧАСТНИКИ!$A$2:$K$716,11,FALSE)</f>
        <v>#N/A</v>
      </c>
      <c r="I25" s="208"/>
      <c r="J25" s="208"/>
      <c r="K25" s="208"/>
      <c r="L25" s="208"/>
      <c r="M25" s="208"/>
      <c r="N25" s="208"/>
      <c r="O25" s="208"/>
      <c r="P25" s="209"/>
      <c r="Q25" s="135"/>
      <c r="R25" s="189"/>
    </row>
    <row r="26" spans="1:18" ht="24.95" hidden="1" customHeight="1" x14ac:dyDescent="0.25">
      <c r="A26" s="132">
        <v>8</v>
      </c>
      <c r="B26" s="133" t="e">
        <f>VLOOKUP($R26,УЧАСТНИКИ!$A$2:$K$716,3,FALSE)</f>
        <v>#N/A</v>
      </c>
      <c r="C26" s="187">
        <f t="shared" si="0"/>
        <v>0</v>
      </c>
      <c r="D26" s="134" t="e">
        <f>VLOOKUP($R26,УЧАСТНИКИ!$A$2:$K$716,4,FALSE)</f>
        <v>#N/A</v>
      </c>
      <c r="E26" s="134" t="e">
        <f>VLOOKUP($R26,УЧАСТНИКИ!$A$2:$K$716,8,FALSE)</f>
        <v>#N/A</v>
      </c>
      <c r="F26" s="216" t="e">
        <f>VLOOKUP($R26,УЧАСТНИКИ!$A$2:$K$716,5,FALSE)</f>
        <v>#N/A</v>
      </c>
      <c r="G26" s="134" t="e">
        <f>VLOOKUP($R26,УЧАСТНИКИ!#REF!,7,FALSE)</f>
        <v>#REF!</v>
      </c>
      <c r="H26" s="134" t="e">
        <f>VLOOKUP($R26,УЧАСТНИКИ!$A$2:$K$716,11,FALSE)</f>
        <v>#N/A</v>
      </c>
      <c r="I26" s="208"/>
      <c r="J26" s="208"/>
      <c r="K26" s="208"/>
      <c r="L26" s="208"/>
      <c r="M26" s="208"/>
      <c r="N26" s="208"/>
      <c r="O26" s="208"/>
      <c r="P26" s="209"/>
      <c r="Q26" s="135"/>
      <c r="R26" s="189"/>
    </row>
    <row r="27" spans="1:18" ht="24.95" hidden="1" customHeight="1" x14ac:dyDescent="0.25">
      <c r="A27" s="132">
        <v>9</v>
      </c>
      <c r="B27" s="133" t="e">
        <f>VLOOKUP($R27,УЧАСТНИКИ!$A$2:$K$716,3,FALSE)</f>
        <v>#N/A</v>
      </c>
      <c r="C27" s="187">
        <f t="shared" si="0"/>
        <v>0</v>
      </c>
      <c r="D27" s="134" t="e">
        <f>VLOOKUP($R27,УЧАСТНИКИ!$A$2:$K$716,4,FALSE)</f>
        <v>#N/A</v>
      </c>
      <c r="E27" s="134" t="e">
        <f>VLOOKUP($R27,УЧАСТНИКИ!$A$2:$K$716,8,FALSE)</f>
        <v>#N/A</v>
      </c>
      <c r="F27" s="216" t="e">
        <f>VLOOKUP($R27,УЧАСТНИКИ!$A$2:$K$716,5,FALSE)</f>
        <v>#N/A</v>
      </c>
      <c r="G27" s="134" t="e">
        <f>VLOOKUP($R27,УЧАСТНИКИ!#REF!,7,FALSE)</f>
        <v>#REF!</v>
      </c>
      <c r="H27" s="134" t="e">
        <f>VLOOKUP($R27,УЧАСТНИКИ!$A$2:$K$716,11,FALSE)</f>
        <v>#N/A</v>
      </c>
      <c r="I27" s="208"/>
      <c r="J27" s="208"/>
      <c r="K27" s="208"/>
      <c r="L27" s="208"/>
      <c r="M27" s="208"/>
      <c r="N27" s="208"/>
      <c r="O27" s="208"/>
      <c r="P27" s="209"/>
      <c r="Q27" s="135"/>
      <c r="R27" s="189"/>
    </row>
    <row r="28" spans="1:18" ht="24.95" hidden="1" customHeight="1" x14ac:dyDescent="0.25">
      <c r="A28" s="132">
        <v>10</v>
      </c>
      <c r="B28" s="133" t="e">
        <f>VLOOKUP($R28,УЧАСТНИКИ!$A$2:$K$716,3,FALSE)</f>
        <v>#N/A</v>
      </c>
      <c r="C28" s="187">
        <f t="shared" si="0"/>
        <v>0</v>
      </c>
      <c r="D28" s="134" t="e">
        <f>VLOOKUP($R28,УЧАСТНИКИ!$A$2:$K$716,4,FALSE)</f>
        <v>#N/A</v>
      </c>
      <c r="E28" s="134" t="e">
        <f>VLOOKUP($R28,УЧАСТНИКИ!$A$2:$K$716,8,FALSE)</f>
        <v>#N/A</v>
      </c>
      <c r="F28" s="216" t="e">
        <f>VLOOKUP($R28,УЧАСТНИКИ!$A$2:$K$716,5,FALSE)</f>
        <v>#N/A</v>
      </c>
      <c r="G28" s="134" t="e">
        <f>VLOOKUP($R28,УЧАСТНИКИ!#REF!,7,FALSE)</f>
        <v>#REF!</v>
      </c>
      <c r="H28" s="134" t="e">
        <f>VLOOKUP($R28,УЧАСТНИКИ!$A$2:$K$716,11,FALSE)</f>
        <v>#N/A</v>
      </c>
      <c r="I28" s="208"/>
      <c r="J28" s="208"/>
      <c r="K28" s="208"/>
      <c r="L28" s="208"/>
      <c r="M28" s="208"/>
      <c r="N28" s="208"/>
      <c r="O28" s="208"/>
      <c r="P28" s="209"/>
      <c r="Q28" s="135"/>
      <c r="R28" s="189"/>
    </row>
    <row r="29" spans="1:18" ht="24.95" hidden="1" customHeight="1" x14ac:dyDescent="0.25">
      <c r="A29" s="132">
        <v>11</v>
      </c>
      <c r="B29" s="133" t="e">
        <f>VLOOKUP($R29,УЧАСТНИКИ!$A$2:$K$716,3,FALSE)</f>
        <v>#N/A</v>
      </c>
      <c r="C29" s="187">
        <f t="shared" si="0"/>
        <v>0</v>
      </c>
      <c r="D29" s="134" t="e">
        <f>VLOOKUP($R29,УЧАСТНИКИ!$A$2:$K$716,4,FALSE)</f>
        <v>#N/A</v>
      </c>
      <c r="E29" s="134" t="e">
        <f>VLOOKUP($R29,УЧАСТНИКИ!$A$2:$K$716,8,FALSE)</f>
        <v>#N/A</v>
      </c>
      <c r="F29" s="216" t="e">
        <f>VLOOKUP($R29,УЧАСТНИКИ!$A$2:$K$716,5,FALSE)</f>
        <v>#N/A</v>
      </c>
      <c r="G29" s="134" t="e">
        <f>VLOOKUP($R29,УЧАСТНИКИ!#REF!,7,FALSE)</f>
        <v>#REF!</v>
      </c>
      <c r="H29" s="134" t="e">
        <f>VLOOKUP($R29,УЧАСТНИКИ!$A$2:$K$716,11,FALSE)</f>
        <v>#N/A</v>
      </c>
      <c r="I29" s="208"/>
      <c r="J29" s="208"/>
      <c r="K29" s="208"/>
      <c r="L29" s="208"/>
      <c r="M29" s="208"/>
      <c r="N29" s="208"/>
      <c r="O29" s="208"/>
      <c r="P29" s="209"/>
      <c r="Q29" s="135"/>
      <c r="R29" s="189"/>
    </row>
    <row r="30" spans="1:18" ht="24.95" hidden="1" customHeight="1" x14ac:dyDescent="0.25">
      <c r="A30" s="132">
        <v>7</v>
      </c>
      <c r="B30" s="133" t="e">
        <f>VLOOKUP($R30,УЧАСТНИКИ!$A$2:$K$716,3,FALSE)</f>
        <v>#N/A</v>
      </c>
      <c r="C30" s="187">
        <f t="shared" si="0"/>
        <v>0</v>
      </c>
      <c r="D30" s="134" t="e">
        <f>VLOOKUP($R30,УЧАСТНИКИ!$A$2:$K$716,4,FALSE)</f>
        <v>#N/A</v>
      </c>
      <c r="E30" s="134" t="e">
        <f>VLOOKUP($R30,УЧАСТНИКИ!$A$2:$K$716,8,FALSE)</f>
        <v>#N/A</v>
      </c>
      <c r="F30" s="216" t="e">
        <f>VLOOKUP($R30,УЧАСТНИКИ!$A$2:$K$716,5,FALSE)</f>
        <v>#N/A</v>
      </c>
      <c r="G30" s="134" t="e">
        <f>VLOOKUP($R30,УЧАСТНИКИ!#REF!,7,FALSE)</f>
        <v>#REF!</v>
      </c>
      <c r="H30" s="134" t="e">
        <f>VLOOKUP($R30,УЧАСТНИКИ!$A$2:$K$716,11,FALSE)</f>
        <v>#N/A</v>
      </c>
      <c r="I30" s="208"/>
      <c r="J30" s="208"/>
      <c r="K30" s="208"/>
      <c r="L30" s="208"/>
      <c r="M30" s="208"/>
      <c r="N30" s="208"/>
      <c r="O30" s="208"/>
      <c r="P30" s="209"/>
      <c r="Q30" s="135" t="e">
        <f>VLOOKUP($R30,УЧАСТНИКИ!$A$2:$K$231,9,FALSE)</f>
        <v>#N/A</v>
      </c>
      <c r="R30" s="189"/>
    </row>
    <row r="31" spans="1:18" ht="24.95" hidden="1" customHeight="1" x14ac:dyDescent="0.25">
      <c r="A31" s="132">
        <v>8</v>
      </c>
      <c r="B31" s="133" t="e">
        <f>VLOOKUP($R31,УЧАСТНИКИ!$A$2:$K$716,3,FALSE)</f>
        <v>#N/A</v>
      </c>
      <c r="C31" s="187">
        <f t="shared" si="0"/>
        <v>0</v>
      </c>
      <c r="D31" s="134" t="e">
        <f>VLOOKUP($R31,УЧАСТНИКИ!$A$2:$K$716,4,FALSE)</f>
        <v>#N/A</v>
      </c>
      <c r="E31" s="134" t="e">
        <f>VLOOKUP($R31,УЧАСТНИКИ!$A$2:$K$716,8,FALSE)</f>
        <v>#N/A</v>
      </c>
      <c r="F31" s="216" t="e">
        <f>VLOOKUP($R31,УЧАСТНИКИ!$A$2:$K$716,5,FALSE)</f>
        <v>#N/A</v>
      </c>
      <c r="G31" s="134" t="e">
        <f>VLOOKUP($R31,УЧАСТНИКИ!#REF!,7,FALSE)</f>
        <v>#REF!</v>
      </c>
      <c r="H31" s="134" t="e">
        <f>VLOOKUP($R31,УЧАСТНИКИ!$A$2:$K$716,11,FALSE)</f>
        <v>#N/A</v>
      </c>
      <c r="I31" s="208"/>
      <c r="J31" s="208"/>
      <c r="K31" s="208"/>
      <c r="L31" s="208"/>
      <c r="M31" s="208"/>
      <c r="N31" s="208"/>
      <c r="O31" s="208"/>
      <c r="P31" s="209"/>
      <c r="Q31" s="135" t="e">
        <f>VLOOKUP($R31,УЧАСТНИКИ!$A$2:$K$231,9,FALSE)</f>
        <v>#N/A</v>
      </c>
      <c r="R31" s="189"/>
    </row>
    <row r="32" spans="1:18" ht="24.95" hidden="1" customHeight="1" x14ac:dyDescent="0.25">
      <c r="A32" s="132">
        <v>9</v>
      </c>
      <c r="B32" s="133" t="e">
        <f>VLOOKUP($R32,УЧАСТНИКИ!$A$2:$K$716,3,FALSE)</f>
        <v>#N/A</v>
      </c>
      <c r="C32" s="187">
        <f t="shared" si="0"/>
        <v>0</v>
      </c>
      <c r="D32" s="134" t="e">
        <f>VLOOKUP($R32,УЧАСТНИКИ!$A$2:$K$716,4,FALSE)</f>
        <v>#N/A</v>
      </c>
      <c r="E32" s="134" t="e">
        <f>VLOOKUP($R32,УЧАСТНИКИ!$A$2:$K$716,8,FALSE)</f>
        <v>#N/A</v>
      </c>
      <c r="F32" s="216" t="e">
        <f>VLOOKUP($R32,УЧАСТНИКИ!$A$2:$K$716,5,FALSE)</f>
        <v>#N/A</v>
      </c>
      <c r="G32" s="134" t="e">
        <f>VLOOKUP($R32,УЧАСТНИКИ!#REF!,7,FALSE)</f>
        <v>#REF!</v>
      </c>
      <c r="H32" s="134" t="e">
        <f>VLOOKUP($R32,УЧАСТНИКИ!$A$2:$K$716,11,FALSE)</f>
        <v>#N/A</v>
      </c>
      <c r="I32" s="208"/>
      <c r="J32" s="208"/>
      <c r="K32" s="208"/>
      <c r="L32" s="208"/>
      <c r="M32" s="208"/>
      <c r="N32" s="208"/>
      <c r="O32" s="208"/>
      <c r="P32" s="209"/>
      <c r="Q32" s="135"/>
      <c r="R32" s="189"/>
    </row>
    <row r="33" spans="1:18" ht="24.95" hidden="1" customHeight="1" x14ac:dyDescent="0.25">
      <c r="A33" s="132">
        <v>10</v>
      </c>
      <c r="B33" s="133" t="e">
        <f>VLOOKUP($R33,УЧАСТНИКИ!$A$2:$K$716,3,FALSE)</f>
        <v>#N/A</v>
      </c>
      <c r="C33" s="187">
        <f t="shared" si="0"/>
        <v>0</v>
      </c>
      <c r="D33" s="134" t="e">
        <f>VLOOKUP($R33,УЧАСТНИКИ!$A$2:$K$716,4,FALSE)</f>
        <v>#N/A</v>
      </c>
      <c r="E33" s="134" t="e">
        <f>VLOOKUP($R33,УЧАСТНИКИ!$A$2:$K$716,8,FALSE)</f>
        <v>#N/A</v>
      </c>
      <c r="F33" s="216" t="e">
        <f>VLOOKUP($R33,УЧАСТНИКИ!$A$2:$K$716,5,FALSE)</f>
        <v>#N/A</v>
      </c>
      <c r="G33" s="134" t="e">
        <f>VLOOKUP($R33,УЧАСТНИКИ!#REF!,7,FALSE)</f>
        <v>#REF!</v>
      </c>
      <c r="H33" s="134" t="e">
        <f>VLOOKUP($R33,УЧАСТНИКИ!$A$2:$K$716,11,FALSE)</f>
        <v>#N/A</v>
      </c>
      <c r="I33" s="208"/>
      <c r="J33" s="208"/>
      <c r="K33" s="208"/>
      <c r="L33" s="208"/>
      <c r="M33" s="208"/>
      <c r="N33" s="208"/>
      <c r="O33" s="208"/>
      <c r="P33" s="209"/>
      <c r="Q33" s="135"/>
      <c r="R33" s="189"/>
    </row>
    <row r="34" spans="1:18" ht="24.95" hidden="1" customHeight="1" x14ac:dyDescent="0.25">
      <c r="A34" s="132">
        <v>11</v>
      </c>
      <c r="B34" s="133" t="e">
        <f>VLOOKUP($R34,УЧАСТНИКИ!$A$2:$K$716,3,FALSE)</f>
        <v>#N/A</v>
      </c>
      <c r="C34" s="187">
        <f t="shared" si="0"/>
        <v>0</v>
      </c>
      <c r="D34" s="134" t="e">
        <f>VLOOKUP($R34,УЧАСТНИКИ!$A$2:$K$716,4,FALSE)</f>
        <v>#N/A</v>
      </c>
      <c r="E34" s="134" t="e">
        <f>VLOOKUP($R34,УЧАСТНИКИ!$A$2:$K$716,8,FALSE)</f>
        <v>#N/A</v>
      </c>
      <c r="F34" s="216" t="e">
        <f>VLOOKUP($R34,УЧАСТНИКИ!$A$2:$K$716,5,FALSE)</f>
        <v>#N/A</v>
      </c>
      <c r="G34" s="134" t="e">
        <f>VLOOKUP($R34,УЧАСТНИКИ!#REF!,7,FALSE)</f>
        <v>#REF!</v>
      </c>
      <c r="H34" s="134" t="e">
        <f>VLOOKUP($R34,УЧАСТНИКИ!$A$2:$K$716,11,FALSE)</f>
        <v>#N/A</v>
      </c>
      <c r="I34" s="208"/>
      <c r="J34" s="208"/>
      <c r="K34" s="208"/>
      <c r="L34" s="208"/>
      <c r="M34" s="208"/>
      <c r="N34" s="208"/>
      <c r="O34" s="208"/>
      <c r="P34" s="209"/>
      <c r="Q34" s="135"/>
      <c r="R34" s="189"/>
    </row>
    <row r="35" spans="1:18" ht="24.95" hidden="1" customHeight="1" x14ac:dyDescent="0.25">
      <c r="A35" s="132">
        <v>12</v>
      </c>
      <c r="B35" s="133" t="e">
        <f>VLOOKUP($R35,УЧАСТНИКИ!$A$2:$K$716,3,FALSE)</f>
        <v>#N/A</v>
      </c>
      <c r="C35" s="187">
        <f t="shared" si="0"/>
        <v>0</v>
      </c>
      <c r="D35" s="134" t="e">
        <f>VLOOKUP($R35,УЧАСТНИКИ!$A$2:$K$716,4,FALSE)</f>
        <v>#N/A</v>
      </c>
      <c r="E35" s="134" t="e">
        <f>VLOOKUP($R35,УЧАСТНИКИ!$A$2:$K$716,8,FALSE)</f>
        <v>#N/A</v>
      </c>
      <c r="F35" s="216" t="e">
        <f>VLOOKUP($R35,УЧАСТНИКИ!$A$2:$K$716,5,FALSE)</f>
        <v>#N/A</v>
      </c>
      <c r="G35" s="134" t="e">
        <f>VLOOKUP($R35,УЧАСТНИКИ!#REF!,7,FALSE)</f>
        <v>#REF!</v>
      </c>
      <c r="H35" s="134" t="e">
        <f>VLOOKUP($R35,УЧАСТНИКИ!$A$2:$K$716,11,FALSE)</f>
        <v>#N/A</v>
      </c>
      <c r="I35" s="208"/>
      <c r="J35" s="208"/>
      <c r="K35" s="208"/>
      <c r="L35" s="208"/>
      <c r="M35" s="208"/>
      <c r="N35" s="208"/>
      <c r="O35" s="208"/>
      <c r="P35" s="209"/>
      <c r="Q35" s="135"/>
      <c r="R35" s="189"/>
    </row>
    <row r="36" spans="1:18" ht="24.95" hidden="1" customHeight="1" x14ac:dyDescent="0.25">
      <c r="A36" s="132">
        <v>13</v>
      </c>
      <c r="B36" s="133" t="e">
        <f>VLOOKUP($R36,УЧАСТНИКИ!$A$2:$K$716,3,FALSE)</f>
        <v>#N/A</v>
      </c>
      <c r="C36" s="187">
        <f t="shared" si="0"/>
        <v>0</v>
      </c>
      <c r="D36" s="134" t="e">
        <f>VLOOKUP($R36,УЧАСТНИКИ!$A$2:$K$716,4,FALSE)</f>
        <v>#N/A</v>
      </c>
      <c r="E36" s="134" t="e">
        <f>VLOOKUP($R36,УЧАСТНИКИ!$A$2:$K$716,8,FALSE)</f>
        <v>#N/A</v>
      </c>
      <c r="F36" s="216" t="e">
        <f>VLOOKUP($R36,УЧАСТНИКИ!$A$2:$K$716,5,FALSE)</f>
        <v>#N/A</v>
      </c>
      <c r="G36" s="134" t="e">
        <f>VLOOKUP($R36,УЧАСТНИКИ!#REF!,7,FALSE)</f>
        <v>#REF!</v>
      </c>
      <c r="H36" s="134" t="e">
        <f>VLOOKUP($R36,УЧАСТНИКИ!$A$2:$K$716,11,FALSE)</f>
        <v>#N/A</v>
      </c>
      <c r="I36" s="208"/>
      <c r="J36" s="208"/>
      <c r="K36" s="208"/>
      <c r="L36" s="208"/>
      <c r="M36" s="208"/>
      <c r="N36" s="208"/>
      <c r="O36" s="208"/>
      <c r="P36" s="209"/>
      <c r="Q36" s="135"/>
      <c r="R36" s="189"/>
    </row>
    <row r="37" spans="1:18" ht="24.95" customHeight="1" x14ac:dyDescent="0.25">
      <c r="A37" s="191"/>
      <c r="B37" s="210"/>
      <c r="C37" s="211"/>
      <c r="D37" s="212"/>
      <c r="E37" s="212"/>
      <c r="F37" s="356"/>
      <c r="G37" s="212"/>
      <c r="H37" s="212"/>
      <c r="I37" s="223"/>
      <c r="J37" s="223"/>
      <c r="K37" s="223"/>
      <c r="L37" s="223"/>
      <c r="M37" s="223"/>
      <c r="N37" s="223"/>
      <c r="O37" s="223"/>
      <c r="P37" s="224"/>
      <c r="Q37" s="218"/>
      <c r="R37" s="215"/>
    </row>
    <row r="38" spans="1:18" ht="15.75" x14ac:dyDescent="0.25">
      <c r="B38" s="222" t="s">
        <v>33</v>
      </c>
      <c r="H38" s="222" t="s">
        <v>34</v>
      </c>
    </row>
    <row r="40" spans="1:18" x14ac:dyDescent="0.2">
      <c r="D40" s="54"/>
      <c r="E40" s="54"/>
      <c r="F40" s="54"/>
      <c r="G40" s="54"/>
      <c r="H40" s="54"/>
      <c r="R40" s="200"/>
    </row>
    <row r="41" spans="1:18" x14ac:dyDescent="0.2">
      <c r="R41" s="200"/>
    </row>
    <row r="42" spans="1:18" ht="18" customHeight="1" x14ac:dyDescent="0.25">
      <c r="A42" s="132"/>
      <c r="B42" s="348"/>
      <c r="C42" s="348"/>
      <c r="D42" s="134"/>
      <c r="E42" s="134"/>
      <c r="F42" s="134"/>
      <c r="G42" s="134"/>
      <c r="H42" s="135"/>
      <c r="I42" s="179"/>
      <c r="J42" s="136"/>
      <c r="K42" s="137"/>
      <c r="L42" s="151"/>
      <c r="M42" s="137"/>
      <c r="N42" s="137"/>
      <c r="O42" s="137"/>
      <c r="P42" s="137"/>
      <c r="Q42" s="137"/>
      <c r="R42" s="189"/>
    </row>
    <row r="43" spans="1:18" ht="18" customHeight="1" x14ac:dyDescent="0.2">
      <c r="A43" s="132"/>
      <c r="D43" s="134"/>
      <c r="E43" s="134"/>
      <c r="F43" s="134"/>
      <c r="G43" s="134"/>
      <c r="H43" s="135"/>
      <c r="I43" s="179"/>
      <c r="J43" s="136"/>
      <c r="K43" s="137"/>
      <c r="L43" s="151"/>
      <c r="M43" s="137"/>
      <c r="N43" s="137"/>
      <c r="O43" s="137"/>
      <c r="P43" s="137"/>
      <c r="Q43" s="137"/>
      <c r="R43" s="189"/>
    </row>
    <row r="44" spans="1:18" ht="18" customHeight="1" x14ac:dyDescent="0.2">
      <c r="A44" s="132"/>
      <c r="B44" s="133"/>
      <c r="C44" s="133"/>
      <c r="D44" s="134"/>
      <c r="E44" s="134"/>
      <c r="F44" s="134"/>
      <c r="G44" s="134"/>
      <c r="H44" s="135"/>
      <c r="I44" s="179"/>
      <c r="J44" s="136"/>
      <c r="K44" s="137"/>
      <c r="L44" s="151"/>
      <c r="M44" s="137"/>
      <c r="N44" s="137"/>
      <c r="O44" s="137"/>
      <c r="P44" s="137"/>
      <c r="Q44" s="137"/>
      <c r="R44" s="189"/>
    </row>
    <row r="45" spans="1:18" ht="18" customHeight="1" x14ac:dyDescent="0.2">
      <c r="A45" s="132"/>
      <c r="B45" s="133"/>
      <c r="C45" s="133"/>
      <c r="D45" s="134"/>
      <c r="E45" s="134"/>
      <c r="F45" s="134"/>
      <c r="G45" s="134"/>
      <c r="H45" s="135"/>
      <c r="I45" s="179"/>
      <c r="J45" s="136"/>
      <c r="K45" s="137"/>
      <c r="L45" s="151"/>
      <c r="M45" s="137"/>
      <c r="N45" s="137"/>
      <c r="O45" s="137"/>
      <c r="P45" s="137"/>
      <c r="Q45" s="137"/>
      <c r="R45" s="158"/>
    </row>
    <row r="46" spans="1:18" ht="18" customHeight="1" x14ac:dyDescent="0.2">
      <c r="A46" s="132"/>
      <c r="B46" s="133"/>
      <c r="C46" s="133"/>
      <c r="D46" s="134"/>
      <c r="E46" s="134"/>
      <c r="F46" s="134"/>
      <c r="G46" s="134"/>
      <c r="H46" s="135"/>
      <c r="I46" s="179"/>
      <c r="J46" s="136"/>
      <c r="K46" s="137"/>
      <c r="L46" s="151"/>
      <c r="M46" s="137"/>
      <c r="N46" s="137"/>
      <c r="O46" s="137"/>
      <c r="P46" s="137"/>
      <c r="Q46" s="137"/>
      <c r="R46" s="158"/>
    </row>
    <row r="47" spans="1:18" ht="18" hidden="1" customHeight="1" x14ac:dyDescent="0.2">
      <c r="A47" s="132" t="s">
        <v>50</v>
      </c>
      <c r="B47" s="133" t="e">
        <f>VLOOKUP($R47,УЧАСТНИКИ!#REF!,3,FALSE)</f>
        <v>#REF!</v>
      </c>
      <c r="C47" s="133"/>
      <c r="D47" s="134" t="e">
        <f>VLOOKUP($R47,УЧАСТНИКИ!#REF!,4,FALSE)</f>
        <v>#REF!</v>
      </c>
      <c r="E47" s="134" t="e">
        <f>VLOOKUP($R47,УЧАСТНИКИ!#REF!,8,FALSE)</f>
        <v>#REF!</v>
      </c>
      <c r="F47" s="134" t="e">
        <f>VLOOKUP($R47,УЧАСТНИКИ!#REF!,5,FALSE)</f>
        <v>#REF!</v>
      </c>
      <c r="G47" s="134" t="e">
        <f>VLOOKUP($R47,УЧАСТНИКИ!#REF!,7,FALSE)</f>
        <v>#REF!</v>
      </c>
      <c r="H47" s="135" t="e">
        <f>VLOOKUP($R47,УЧАСТНИКИ!#REF!,11,FALSE)</f>
        <v>#REF!</v>
      </c>
      <c r="I47" s="179"/>
      <c r="J47" s="136"/>
      <c r="K47" s="137" t="s">
        <v>69</v>
      </c>
      <c r="L47" s="151" t="e">
        <f>VLOOKUP(#REF!,УЧАСТНИКИ!#REF!,9,FALSE)</f>
        <v>#REF!</v>
      </c>
      <c r="M47" s="137"/>
      <c r="N47" s="137"/>
      <c r="O47" s="137"/>
      <c r="P47" s="137"/>
      <c r="Q47" s="137"/>
      <c r="R47" s="158"/>
    </row>
    <row r="48" spans="1:18" ht="18" hidden="1" customHeight="1" x14ac:dyDescent="0.2">
      <c r="A48" s="132" t="s">
        <v>49</v>
      </c>
      <c r="B48" s="133" t="e">
        <f>VLOOKUP($R48,УЧАСТНИКИ!#REF!,3,FALSE)</f>
        <v>#REF!</v>
      </c>
      <c r="C48" s="133"/>
      <c r="D48" s="134" t="e">
        <f>VLOOKUP($R48,УЧАСТНИКИ!#REF!,4,FALSE)</f>
        <v>#REF!</v>
      </c>
      <c r="E48" s="134" t="e">
        <f>VLOOKUP($R48,УЧАСТНИКИ!#REF!,8,FALSE)</f>
        <v>#REF!</v>
      </c>
      <c r="F48" s="134" t="e">
        <f>VLOOKUP($R48,УЧАСТНИКИ!#REF!,5,FALSE)</f>
        <v>#REF!</v>
      </c>
      <c r="G48" s="134" t="e">
        <f>VLOOKUP($R48,УЧАСТНИКИ!#REF!,7,FALSE)</f>
        <v>#REF!</v>
      </c>
      <c r="H48" s="135" t="e">
        <f>VLOOKUP($R48,УЧАСТНИКИ!#REF!,11,FALSE)</f>
        <v>#REF!</v>
      </c>
      <c r="I48" s="179"/>
      <c r="J48" s="136"/>
      <c r="K48" s="137" t="s">
        <v>69</v>
      </c>
      <c r="L48" s="151" t="e">
        <f>VLOOKUP(#REF!,УЧАСТНИКИ!#REF!,9,FALSE)</f>
        <v>#REF!</v>
      </c>
      <c r="M48" s="137"/>
      <c r="N48" s="137"/>
      <c r="O48" s="137"/>
      <c r="P48" s="137"/>
      <c r="Q48" s="137"/>
      <c r="R48" s="158"/>
    </row>
    <row r="49" spans="1:18" ht="18" hidden="1" customHeight="1" x14ac:dyDescent="0.2">
      <c r="A49" s="132" t="s">
        <v>48</v>
      </c>
      <c r="B49" s="133" t="e">
        <f>VLOOKUP($R49,УЧАСТНИКИ!#REF!,3,FALSE)</f>
        <v>#REF!</v>
      </c>
      <c r="C49" s="133"/>
      <c r="D49" s="134" t="e">
        <f>VLOOKUP($R49,УЧАСТНИКИ!#REF!,4,FALSE)</f>
        <v>#REF!</v>
      </c>
      <c r="E49" s="134" t="e">
        <f>VLOOKUP($R49,УЧАСТНИКИ!#REF!,8,FALSE)</f>
        <v>#REF!</v>
      </c>
      <c r="F49" s="134" t="e">
        <f>VLOOKUP($R49,УЧАСТНИКИ!#REF!,5,FALSE)</f>
        <v>#REF!</v>
      </c>
      <c r="G49" s="134" t="e">
        <f>VLOOKUP($R49,УЧАСТНИКИ!#REF!,7,FALSE)</f>
        <v>#REF!</v>
      </c>
      <c r="H49" s="135" t="e">
        <f>VLOOKUP($R49,УЧАСТНИКИ!#REF!,11,FALSE)</f>
        <v>#REF!</v>
      </c>
      <c r="I49" s="179"/>
      <c r="J49" s="136"/>
      <c r="K49" s="137" t="s">
        <v>69</v>
      </c>
      <c r="L49" s="151" t="e">
        <f>VLOOKUP(#REF!,УЧАСТНИКИ!#REF!,9,FALSE)</f>
        <v>#REF!</v>
      </c>
      <c r="M49" s="137"/>
      <c r="N49" s="137"/>
      <c r="O49" s="137"/>
      <c r="P49" s="137"/>
      <c r="Q49" s="137"/>
      <c r="R49" s="158"/>
    </row>
    <row r="50" spans="1:18" ht="18" hidden="1" customHeight="1" x14ac:dyDescent="0.2">
      <c r="A50" s="132" t="s">
        <v>47</v>
      </c>
      <c r="B50" s="133" t="e">
        <f>VLOOKUP($R50,УЧАСТНИКИ!#REF!,3,FALSE)</f>
        <v>#REF!</v>
      </c>
      <c r="C50" s="133"/>
      <c r="D50" s="134" t="e">
        <f>VLOOKUP($R50,УЧАСТНИКИ!#REF!,4,FALSE)</f>
        <v>#REF!</v>
      </c>
      <c r="E50" s="134" t="e">
        <f>VLOOKUP($R50,УЧАСТНИКИ!#REF!,8,FALSE)</f>
        <v>#REF!</v>
      </c>
      <c r="F50" s="134" t="e">
        <f>VLOOKUP($R50,УЧАСТНИКИ!#REF!,5,FALSE)</f>
        <v>#REF!</v>
      </c>
      <c r="G50" s="134" t="e">
        <f>VLOOKUP($R50,УЧАСТНИКИ!#REF!,7,FALSE)</f>
        <v>#REF!</v>
      </c>
      <c r="H50" s="135" t="e">
        <f>VLOOKUP($R50,УЧАСТНИКИ!#REF!,11,FALSE)</f>
        <v>#REF!</v>
      </c>
      <c r="I50" s="179"/>
      <c r="J50" s="136"/>
      <c r="K50" s="137" t="s">
        <v>69</v>
      </c>
      <c r="L50" s="151" t="e">
        <f>VLOOKUP(#REF!,УЧАСТНИКИ!#REF!,9,FALSE)</f>
        <v>#REF!</v>
      </c>
      <c r="M50" s="137"/>
      <c r="N50" s="137"/>
      <c r="O50" s="137"/>
      <c r="P50" s="137"/>
      <c r="Q50" s="137"/>
      <c r="R50" s="158"/>
    </row>
    <row r="51" spans="1:18" ht="18" hidden="1" customHeight="1" x14ac:dyDescent="0.2">
      <c r="A51" s="132" t="s">
        <v>110</v>
      </c>
      <c r="B51" s="133" t="e">
        <f>VLOOKUP($R51,УЧАСТНИКИ!#REF!,3,FALSE)</f>
        <v>#REF!</v>
      </c>
      <c r="C51" s="133"/>
      <c r="D51" s="134" t="e">
        <f>VLOOKUP($R51,УЧАСТНИКИ!#REF!,4,FALSE)</f>
        <v>#REF!</v>
      </c>
      <c r="E51" s="134" t="e">
        <f>VLOOKUP($R51,УЧАСТНИКИ!#REF!,8,FALSE)</f>
        <v>#REF!</v>
      </c>
      <c r="F51" s="134" t="e">
        <f>VLOOKUP($R51,УЧАСТНИКИ!#REF!,5,FALSE)</f>
        <v>#REF!</v>
      </c>
      <c r="G51" s="134" t="e">
        <f>VLOOKUP($R51,УЧАСТНИКИ!#REF!,7,FALSE)</f>
        <v>#REF!</v>
      </c>
      <c r="H51" s="135" t="e">
        <f>VLOOKUP($R51,УЧАСТНИКИ!#REF!,11,FALSE)</f>
        <v>#REF!</v>
      </c>
      <c r="I51" s="179"/>
      <c r="J51" s="136"/>
      <c r="K51" s="137" t="s">
        <v>69</v>
      </c>
      <c r="L51" s="151" t="e">
        <f>VLOOKUP(#REF!,УЧАСТНИКИ!#REF!,9,FALSE)</f>
        <v>#REF!</v>
      </c>
      <c r="M51" s="137"/>
      <c r="N51" s="137"/>
      <c r="O51" s="137"/>
      <c r="P51" s="137"/>
      <c r="Q51" s="137"/>
      <c r="R51" s="158"/>
    </row>
    <row r="52" spans="1:18" ht="18" hidden="1" customHeight="1" x14ac:dyDescent="0.2">
      <c r="A52" s="132" t="s">
        <v>111</v>
      </c>
      <c r="B52" s="133" t="e">
        <f>VLOOKUP($R52,УЧАСТНИКИ!#REF!,3,FALSE)</f>
        <v>#REF!</v>
      </c>
      <c r="C52" s="133"/>
      <c r="D52" s="134" t="e">
        <f>VLOOKUP($R52,УЧАСТНИКИ!#REF!,4,FALSE)</f>
        <v>#REF!</v>
      </c>
      <c r="E52" s="134" t="e">
        <f>VLOOKUP($R52,УЧАСТНИКИ!#REF!,8,FALSE)</f>
        <v>#REF!</v>
      </c>
      <c r="F52" s="134" t="e">
        <f>VLOOKUP($R52,УЧАСТНИКИ!#REF!,5,FALSE)</f>
        <v>#REF!</v>
      </c>
      <c r="G52" s="134" t="e">
        <f>VLOOKUP($R52,УЧАСТНИКИ!#REF!,7,FALSE)</f>
        <v>#REF!</v>
      </c>
      <c r="H52" s="135" t="e">
        <f>VLOOKUP($R52,УЧАСТНИКИ!#REF!,11,FALSE)</f>
        <v>#REF!</v>
      </c>
      <c r="I52" s="179"/>
      <c r="J52" s="136"/>
      <c r="K52" s="137" t="s">
        <v>69</v>
      </c>
      <c r="L52" s="151" t="e">
        <f>VLOOKUP(#REF!,УЧАСТНИКИ!#REF!,9,FALSE)</f>
        <v>#REF!</v>
      </c>
      <c r="M52" s="137"/>
      <c r="N52" s="137"/>
      <c r="O52" s="137"/>
      <c r="P52" s="137"/>
      <c r="Q52" s="137"/>
      <c r="R52" s="158"/>
    </row>
    <row r="53" spans="1:18" ht="18" hidden="1" customHeight="1" x14ac:dyDescent="0.2">
      <c r="A53" s="132" t="s">
        <v>118</v>
      </c>
      <c r="B53" s="133" t="e">
        <f>VLOOKUP($R53,УЧАСТНИКИ!#REF!,3,FALSE)</f>
        <v>#REF!</v>
      </c>
      <c r="C53" s="133"/>
      <c r="D53" s="134" t="e">
        <f>VLOOKUP($R53,УЧАСТНИКИ!#REF!,4,FALSE)</f>
        <v>#REF!</v>
      </c>
      <c r="E53" s="134" t="e">
        <f>VLOOKUP($R53,УЧАСТНИКИ!#REF!,8,FALSE)</f>
        <v>#REF!</v>
      </c>
      <c r="F53" s="134" t="e">
        <f>VLOOKUP($R53,УЧАСТНИКИ!#REF!,5,FALSE)</f>
        <v>#REF!</v>
      </c>
      <c r="G53" s="134" t="e">
        <f>VLOOKUP($R53,УЧАСТНИКИ!#REF!,7,FALSE)</f>
        <v>#REF!</v>
      </c>
      <c r="H53" s="135" t="e">
        <f>VLOOKUP($R53,УЧАСТНИКИ!#REF!,11,FALSE)</f>
        <v>#REF!</v>
      </c>
      <c r="I53" s="179"/>
      <c r="J53" s="136"/>
      <c r="K53" s="137" t="s">
        <v>69</v>
      </c>
      <c r="L53" s="151" t="e">
        <f>VLOOKUP(#REF!,УЧАСТНИКИ!#REF!,9,FALSE)</f>
        <v>#REF!</v>
      </c>
      <c r="M53" s="137"/>
      <c r="N53" s="137"/>
      <c r="O53" s="137"/>
      <c r="P53" s="137"/>
      <c r="Q53" s="137"/>
      <c r="R53" s="158"/>
    </row>
    <row r="54" spans="1:18" ht="18" hidden="1" customHeight="1" x14ac:dyDescent="0.2">
      <c r="A54" s="132" t="s">
        <v>119</v>
      </c>
      <c r="B54" s="133" t="e">
        <f>VLOOKUP($R54,УЧАСТНИКИ!#REF!,3,FALSE)</f>
        <v>#REF!</v>
      </c>
      <c r="C54" s="133"/>
      <c r="D54" s="134" t="e">
        <f>VLOOKUP($R54,УЧАСТНИКИ!#REF!,4,FALSE)</f>
        <v>#REF!</v>
      </c>
      <c r="E54" s="134" t="e">
        <f>VLOOKUP($R54,УЧАСТНИКИ!#REF!,8,FALSE)</f>
        <v>#REF!</v>
      </c>
      <c r="F54" s="134" t="e">
        <f>VLOOKUP($R54,УЧАСТНИКИ!#REF!,5,FALSE)</f>
        <v>#REF!</v>
      </c>
      <c r="G54" s="134" t="e">
        <f>VLOOKUP($R54,УЧАСТНИКИ!#REF!,7,FALSE)</f>
        <v>#REF!</v>
      </c>
      <c r="H54" s="135" t="e">
        <f>VLOOKUP($R54,УЧАСТНИКИ!#REF!,11,FALSE)</f>
        <v>#REF!</v>
      </c>
      <c r="I54" s="179"/>
      <c r="J54" s="136"/>
      <c r="K54" s="137" t="s">
        <v>69</v>
      </c>
      <c r="L54" s="151" t="e">
        <f>VLOOKUP(#REF!,УЧАСТНИКИ!#REF!,9,FALSE)</f>
        <v>#REF!</v>
      </c>
      <c r="M54" s="137"/>
      <c r="N54" s="137"/>
      <c r="O54" s="137"/>
      <c r="P54" s="137"/>
      <c r="Q54" s="137"/>
      <c r="R54" s="158"/>
    </row>
    <row r="55" spans="1:18" ht="18" hidden="1" customHeight="1" x14ac:dyDescent="0.2">
      <c r="A55" s="132" t="s">
        <v>120</v>
      </c>
      <c r="B55" s="133" t="e">
        <f>VLOOKUP($R55,УЧАСТНИКИ!#REF!,3,FALSE)</f>
        <v>#REF!</v>
      </c>
      <c r="C55" s="133"/>
      <c r="D55" s="134" t="e">
        <f>VLOOKUP($R55,УЧАСТНИКИ!#REF!,4,FALSE)</f>
        <v>#REF!</v>
      </c>
      <c r="E55" s="134" t="e">
        <f>VLOOKUP($R55,УЧАСТНИКИ!#REF!,8,FALSE)</f>
        <v>#REF!</v>
      </c>
      <c r="F55" s="134" t="e">
        <f>VLOOKUP($R55,УЧАСТНИКИ!#REF!,5,FALSE)</f>
        <v>#REF!</v>
      </c>
      <c r="G55" s="134" t="e">
        <f>VLOOKUP($R55,УЧАСТНИКИ!#REF!,7,FALSE)</f>
        <v>#REF!</v>
      </c>
      <c r="H55" s="135" t="e">
        <f>VLOOKUP($R55,УЧАСТНИКИ!#REF!,11,FALSE)</f>
        <v>#REF!</v>
      </c>
      <c r="I55" s="179"/>
      <c r="J55" s="136"/>
      <c r="K55" s="137" t="s">
        <v>69</v>
      </c>
      <c r="L55" s="151" t="e">
        <f>VLOOKUP(#REF!,УЧАСТНИКИ!#REF!,9,FALSE)</f>
        <v>#REF!</v>
      </c>
      <c r="M55" s="137"/>
      <c r="N55" s="137"/>
      <c r="O55" s="137"/>
      <c r="P55" s="137"/>
      <c r="Q55" s="137"/>
      <c r="R55" s="158"/>
    </row>
    <row r="56" spans="1:18" ht="18" hidden="1" customHeight="1" x14ac:dyDescent="0.2">
      <c r="A56" s="132" t="s">
        <v>121</v>
      </c>
      <c r="B56" s="133" t="e">
        <f>VLOOKUP($R56,УЧАСТНИКИ!#REF!,3,FALSE)</f>
        <v>#REF!</v>
      </c>
      <c r="C56" s="133"/>
      <c r="D56" s="134" t="e">
        <f>VLOOKUP($R56,УЧАСТНИКИ!#REF!,4,FALSE)</f>
        <v>#REF!</v>
      </c>
      <c r="E56" s="134" t="e">
        <f>VLOOKUP($R56,УЧАСТНИКИ!#REF!,8,FALSE)</f>
        <v>#REF!</v>
      </c>
      <c r="F56" s="134" t="e">
        <f>VLOOKUP($R56,УЧАСТНИКИ!#REF!,5,FALSE)</f>
        <v>#REF!</v>
      </c>
      <c r="G56" s="134" t="e">
        <f>VLOOKUP($R56,УЧАСТНИКИ!#REF!,7,FALSE)</f>
        <v>#REF!</v>
      </c>
      <c r="H56" s="135" t="e">
        <f>VLOOKUP($R56,УЧАСТНИКИ!#REF!,11,FALSE)</f>
        <v>#REF!</v>
      </c>
      <c r="I56" s="179"/>
      <c r="J56" s="136"/>
      <c r="K56" s="137" t="s">
        <v>69</v>
      </c>
      <c r="L56" s="151" t="e">
        <f>VLOOKUP(#REF!,УЧАСТНИКИ!#REF!,9,FALSE)</f>
        <v>#REF!</v>
      </c>
      <c r="M56" s="137"/>
      <c r="N56" s="137"/>
      <c r="O56" s="137"/>
      <c r="P56" s="137"/>
      <c r="Q56" s="137"/>
      <c r="R56" s="158"/>
    </row>
    <row r="57" spans="1:18" ht="18" hidden="1" customHeight="1" x14ac:dyDescent="0.2">
      <c r="A57" s="132" t="s">
        <v>112</v>
      </c>
      <c r="B57" s="133" t="e">
        <f>VLOOKUP($R57,УЧАСТНИКИ!#REF!,3,FALSE)</f>
        <v>#REF!</v>
      </c>
      <c r="C57" s="133"/>
      <c r="D57" s="134" t="e">
        <f>VLOOKUP($R57,УЧАСТНИКИ!#REF!,4,FALSE)</f>
        <v>#REF!</v>
      </c>
      <c r="E57" s="134" t="e">
        <f>VLOOKUP($R57,УЧАСТНИКИ!#REF!,8,FALSE)</f>
        <v>#REF!</v>
      </c>
      <c r="F57" s="134" t="e">
        <f>VLOOKUP($R57,УЧАСТНИКИ!#REF!,5,FALSE)</f>
        <v>#REF!</v>
      </c>
      <c r="G57" s="134" t="e">
        <f>VLOOKUP($R57,УЧАСТНИКИ!#REF!,7,FALSE)</f>
        <v>#REF!</v>
      </c>
      <c r="H57" s="135" t="e">
        <f>VLOOKUP($R57,УЧАСТНИКИ!#REF!,11,FALSE)</f>
        <v>#REF!</v>
      </c>
      <c r="I57" s="179"/>
      <c r="J57" s="136"/>
      <c r="K57" s="137" t="s">
        <v>69</v>
      </c>
      <c r="L57" s="151" t="e">
        <f>VLOOKUP(#REF!,УЧАСТНИКИ!#REF!,9,FALSE)</f>
        <v>#REF!</v>
      </c>
      <c r="M57" s="137"/>
      <c r="N57" s="137"/>
      <c r="O57" s="137"/>
      <c r="P57" s="137"/>
      <c r="Q57" s="137"/>
      <c r="R57" s="158"/>
    </row>
    <row r="58" spans="1:18" ht="18" hidden="1" customHeight="1" x14ac:dyDescent="0.2">
      <c r="A58" s="132" t="s">
        <v>113</v>
      </c>
      <c r="B58" s="133" t="e">
        <f>VLOOKUP($R58,УЧАСТНИКИ!#REF!,3,FALSE)</f>
        <v>#REF!</v>
      </c>
      <c r="C58" s="133"/>
      <c r="D58" s="134" t="e">
        <f>VLOOKUP($R58,УЧАСТНИКИ!#REF!,4,FALSE)</f>
        <v>#REF!</v>
      </c>
      <c r="E58" s="134" t="e">
        <f>VLOOKUP($R58,УЧАСТНИКИ!#REF!,8,FALSE)</f>
        <v>#REF!</v>
      </c>
      <c r="F58" s="134" t="e">
        <f>VLOOKUP($R58,УЧАСТНИКИ!#REF!,5,FALSE)</f>
        <v>#REF!</v>
      </c>
      <c r="G58" s="134" t="e">
        <f>VLOOKUP($R58,УЧАСТНИКИ!#REF!,7,FALSE)</f>
        <v>#REF!</v>
      </c>
      <c r="H58" s="135" t="e">
        <f>VLOOKUP($R58,УЧАСТНИКИ!#REF!,11,FALSE)</f>
        <v>#REF!</v>
      </c>
      <c r="I58" s="179"/>
      <c r="J58" s="136"/>
      <c r="K58" s="137" t="s">
        <v>69</v>
      </c>
      <c r="L58" s="151" t="e">
        <f>VLOOKUP(#REF!,УЧАСТНИКИ!#REF!,9,FALSE)</f>
        <v>#REF!</v>
      </c>
      <c r="M58" s="137"/>
      <c r="N58" s="137"/>
      <c r="O58" s="137"/>
      <c r="P58" s="137"/>
      <c r="Q58" s="137"/>
      <c r="R58" s="158"/>
    </row>
    <row r="59" spans="1:18" ht="18" hidden="1" customHeight="1" x14ac:dyDescent="0.2">
      <c r="A59" s="132" t="s">
        <v>114</v>
      </c>
      <c r="B59" s="133" t="e">
        <f>VLOOKUP($R59,УЧАСТНИКИ!#REF!,3,FALSE)</f>
        <v>#REF!</v>
      </c>
      <c r="C59" s="133"/>
      <c r="D59" s="134" t="e">
        <f>VLOOKUP($R59,УЧАСТНИКИ!#REF!,4,FALSE)</f>
        <v>#REF!</v>
      </c>
      <c r="E59" s="134" t="e">
        <f>VLOOKUP($R59,УЧАСТНИКИ!#REF!,8,FALSE)</f>
        <v>#REF!</v>
      </c>
      <c r="F59" s="134" t="e">
        <f>VLOOKUP($R59,УЧАСТНИКИ!#REF!,5,FALSE)</f>
        <v>#REF!</v>
      </c>
      <c r="G59" s="134" t="e">
        <f>VLOOKUP($R59,УЧАСТНИКИ!#REF!,7,FALSE)</f>
        <v>#REF!</v>
      </c>
      <c r="H59" s="135" t="e">
        <f>VLOOKUP($R59,УЧАСТНИКИ!#REF!,11,FALSE)</f>
        <v>#REF!</v>
      </c>
      <c r="I59" s="179"/>
      <c r="J59" s="136"/>
      <c r="K59" s="137" t="s">
        <v>69</v>
      </c>
      <c r="L59" s="151" t="e">
        <f>VLOOKUP(#REF!,УЧАСТНИКИ!#REF!,9,FALSE)</f>
        <v>#REF!</v>
      </c>
      <c r="M59" s="137"/>
      <c r="N59" s="137"/>
      <c r="O59" s="137"/>
      <c r="P59" s="137"/>
      <c r="Q59" s="137"/>
      <c r="R59" s="158"/>
    </row>
    <row r="60" spans="1:18" ht="18" hidden="1" customHeight="1" x14ac:dyDescent="0.2">
      <c r="A60" s="132" t="s">
        <v>115</v>
      </c>
      <c r="B60" s="133" t="e">
        <f>VLOOKUP($R60,УЧАСТНИКИ!#REF!,3,FALSE)</f>
        <v>#REF!</v>
      </c>
      <c r="C60" s="133"/>
      <c r="D60" s="134" t="e">
        <f>VLOOKUP($R60,УЧАСТНИКИ!#REF!,4,FALSE)</f>
        <v>#REF!</v>
      </c>
      <c r="E60" s="134" t="e">
        <f>VLOOKUP($R60,УЧАСТНИКИ!#REF!,8,FALSE)</f>
        <v>#REF!</v>
      </c>
      <c r="F60" s="134" t="e">
        <f>VLOOKUP($R60,УЧАСТНИКИ!#REF!,5,FALSE)</f>
        <v>#REF!</v>
      </c>
      <c r="G60" s="134" t="e">
        <f>VLOOKUP($R60,УЧАСТНИКИ!#REF!,7,FALSE)</f>
        <v>#REF!</v>
      </c>
      <c r="H60" s="135" t="e">
        <f>VLOOKUP($R60,УЧАСТНИКИ!#REF!,11,FALSE)</f>
        <v>#REF!</v>
      </c>
      <c r="I60" s="179"/>
      <c r="J60" s="136"/>
      <c r="K60" s="137" t="s">
        <v>69</v>
      </c>
      <c r="L60" s="151" t="e">
        <f>VLOOKUP(#REF!,УЧАСТНИКИ!#REF!,9,FALSE)</f>
        <v>#REF!</v>
      </c>
      <c r="M60" s="137"/>
      <c r="N60" s="137"/>
      <c r="O60" s="137"/>
      <c r="P60" s="137"/>
      <c r="Q60" s="137"/>
      <c r="R60" s="158"/>
    </row>
    <row r="61" spans="1:18" ht="18" hidden="1" customHeight="1" x14ac:dyDescent="0.2">
      <c r="A61" s="132" t="s">
        <v>116</v>
      </c>
      <c r="B61" s="133" t="e">
        <f>VLOOKUP($R61,УЧАСТНИКИ!#REF!,3,FALSE)</f>
        <v>#REF!</v>
      </c>
      <c r="C61" s="133"/>
      <c r="D61" s="134" t="e">
        <f>VLOOKUP($R61,УЧАСТНИКИ!#REF!,4,FALSE)</f>
        <v>#REF!</v>
      </c>
      <c r="E61" s="134" t="e">
        <f>VLOOKUP($R61,УЧАСТНИКИ!#REF!,8,FALSE)</f>
        <v>#REF!</v>
      </c>
      <c r="F61" s="134" t="e">
        <f>VLOOKUP($R61,УЧАСТНИКИ!#REF!,5,FALSE)</f>
        <v>#REF!</v>
      </c>
      <c r="G61" s="134" t="e">
        <f>VLOOKUP($R61,УЧАСТНИКИ!#REF!,7,FALSE)</f>
        <v>#REF!</v>
      </c>
      <c r="H61" s="135" t="e">
        <f>VLOOKUP($R61,УЧАСТНИКИ!#REF!,11,FALSE)</f>
        <v>#REF!</v>
      </c>
      <c r="I61" s="179"/>
      <c r="J61" s="136"/>
      <c r="K61" s="137" t="s">
        <v>69</v>
      </c>
      <c r="L61" s="151" t="e">
        <f>VLOOKUP(#REF!,УЧАСТНИКИ!#REF!,9,FALSE)</f>
        <v>#REF!</v>
      </c>
      <c r="M61" s="137"/>
      <c r="N61" s="137"/>
      <c r="O61" s="137"/>
      <c r="P61" s="137"/>
      <c r="Q61" s="137"/>
      <c r="R61" s="158"/>
    </row>
    <row r="62" spans="1:18" ht="18" hidden="1" customHeight="1" x14ac:dyDescent="0.2">
      <c r="A62" s="132" t="s">
        <v>117</v>
      </c>
      <c r="B62" s="133" t="e">
        <f>VLOOKUP($R62,УЧАСТНИКИ!#REF!,3,FALSE)</f>
        <v>#REF!</v>
      </c>
      <c r="C62" s="133"/>
      <c r="D62" s="134" t="e">
        <f>VLOOKUP($R62,УЧАСТНИКИ!#REF!,4,FALSE)</f>
        <v>#REF!</v>
      </c>
      <c r="E62" s="134" t="e">
        <f>VLOOKUP($R62,УЧАСТНИКИ!#REF!,8,FALSE)</f>
        <v>#REF!</v>
      </c>
      <c r="F62" s="134" t="e">
        <f>VLOOKUP($R62,УЧАСТНИКИ!#REF!,5,FALSE)</f>
        <v>#REF!</v>
      </c>
      <c r="G62" s="134" t="e">
        <f>VLOOKUP($R62,УЧАСТНИКИ!#REF!,7,FALSE)</f>
        <v>#REF!</v>
      </c>
      <c r="H62" s="135" t="e">
        <f>VLOOKUP($R62,УЧАСТНИКИ!#REF!,11,FALSE)</f>
        <v>#REF!</v>
      </c>
      <c r="I62" s="179"/>
      <c r="J62" s="136"/>
      <c r="K62" s="137" t="s">
        <v>69</v>
      </c>
      <c r="L62" s="151" t="e">
        <f>VLOOKUP(#REF!,УЧАСТНИКИ!#REF!,9,FALSE)</f>
        <v>#REF!</v>
      </c>
      <c r="M62" s="137"/>
      <c r="N62" s="137"/>
      <c r="O62" s="137"/>
      <c r="P62" s="137"/>
      <c r="Q62" s="137"/>
      <c r="R62" s="158"/>
    </row>
    <row r="63" spans="1:18" ht="18" hidden="1" customHeight="1" x14ac:dyDescent="0.2">
      <c r="A63" s="132" t="s">
        <v>122</v>
      </c>
      <c r="B63" s="133" t="e">
        <f>VLOOKUP($R63,УЧАСТНИКИ!#REF!,3,FALSE)</f>
        <v>#REF!</v>
      </c>
      <c r="C63" s="133"/>
      <c r="D63" s="134" t="e">
        <f>VLOOKUP($R63,УЧАСТНИКИ!#REF!,4,FALSE)</f>
        <v>#REF!</v>
      </c>
      <c r="E63" s="134" t="e">
        <f>VLOOKUP($R63,УЧАСТНИКИ!#REF!,8,FALSE)</f>
        <v>#REF!</v>
      </c>
      <c r="F63" s="134" t="e">
        <f>VLOOKUP($R63,УЧАСТНИКИ!#REF!,5,FALSE)</f>
        <v>#REF!</v>
      </c>
      <c r="G63" s="134" t="e">
        <f>VLOOKUP($R63,УЧАСТНИКИ!#REF!,7,FALSE)</f>
        <v>#REF!</v>
      </c>
      <c r="H63" s="135" t="e">
        <f>VLOOKUP($R63,УЧАСТНИКИ!#REF!,11,FALSE)</f>
        <v>#REF!</v>
      </c>
      <c r="I63" s="179"/>
      <c r="J63" s="136"/>
      <c r="K63" s="137" t="s">
        <v>69</v>
      </c>
      <c r="L63" s="151" t="e">
        <f>VLOOKUP(#REF!,УЧАСТНИКИ!#REF!,9,FALSE)</f>
        <v>#REF!</v>
      </c>
      <c r="M63" s="137"/>
      <c r="N63" s="137"/>
      <c r="O63" s="137"/>
      <c r="P63" s="137"/>
      <c r="Q63" s="137"/>
      <c r="R63" s="158"/>
    </row>
    <row r="64" spans="1:18" ht="18" hidden="1" customHeight="1" x14ac:dyDescent="0.2">
      <c r="A64" s="132" t="s">
        <v>71</v>
      </c>
      <c r="B64" s="133" t="e">
        <f>VLOOKUP($R64,УЧАСТНИКИ!#REF!,3,FALSE)</f>
        <v>#REF!</v>
      </c>
      <c r="C64" s="133"/>
      <c r="D64" s="134" t="e">
        <f>VLOOKUP($R64,УЧАСТНИКИ!#REF!,4,FALSE)</f>
        <v>#REF!</v>
      </c>
      <c r="E64" s="134" t="e">
        <f>VLOOKUP($R64,УЧАСТНИКИ!#REF!,8,FALSE)</f>
        <v>#REF!</v>
      </c>
      <c r="F64" s="134" t="e">
        <f>VLOOKUP($R64,УЧАСТНИКИ!#REF!,5,FALSE)</f>
        <v>#REF!</v>
      </c>
      <c r="G64" s="134" t="e">
        <f>VLOOKUP($R64,УЧАСТНИКИ!#REF!,7,FALSE)</f>
        <v>#REF!</v>
      </c>
      <c r="H64" s="135" t="e">
        <f>VLOOKUP($R64,УЧАСТНИКИ!#REF!,11,FALSE)</f>
        <v>#REF!</v>
      </c>
      <c r="I64" s="179"/>
      <c r="J64" s="136"/>
      <c r="K64" s="137" t="s">
        <v>69</v>
      </c>
      <c r="L64" s="151" t="e">
        <f>VLOOKUP(#REF!,УЧАСТНИКИ!#REF!,9,FALSE)</f>
        <v>#REF!</v>
      </c>
      <c r="M64" s="137"/>
      <c r="N64" s="137"/>
      <c r="O64" s="137"/>
      <c r="P64" s="137"/>
      <c r="Q64" s="137"/>
      <c r="R64" s="158"/>
    </row>
    <row r="65" spans="1:18" ht="18" hidden="1" customHeight="1" x14ac:dyDescent="0.2">
      <c r="A65" s="132" t="s">
        <v>72</v>
      </c>
      <c r="B65" s="133" t="e">
        <f>VLOOKUP($R65,УЧАСТНИКИ!#REF!,3,FALSE)</f>
        <v>#REF!</v>
      </c>
      <c r="C65" s="133"/>
      <c r="D65" s="134" t="e">
        <f>VLOOKUP($R65,УЧАСТНИКИ!#REF!,4,FALSE)</f>
        <v>#REF!</v>
      </c>
      <c r="E65" s="134" t="e">
        <f>VLOOKUP($R65,УЧАСТНИКИ!#REF!,8,FALSE)</f>
        <v>#REF!</v>
      </c>
      <c r="F65" s="134" t="e">
        <f>VLOOKUP($R65,УЧАСТНИКИ!#REF!,5,FALSE)</f>
        <v>#REF!</v>
      </c>
      <c r="G65" s="134" t="e">
        <f>VLOOKUP($R65,УЧАСТНИКИ!#REF!,7,FALSE)</f>
        <v>#REF!</v>
      </c>
      <c r="H65" s="135" t="e">
        <f>VLOOKUP($R65,УЧАСТНИКИ!#REF!,11,FALSE)</f>
        <v>#REF!</v>
      </c>
      <c r="I65" s="179"/>
      <c r="J65" s="136"/>
      <c r="K65" s="137" t="s">
        <v>69</v>
      </c>
      <c r="L65" s="151" t="e">
        <f>VLOOKUP(#REF!,УЧАСТНИКИ!#REF!,9,FALSE)</f>
        <v>#REF!</v>
      </c>
      <c r="M65" s="137"/>
      <c r="N65" s="137"/>
      <c r="O65" s="137"/>
      <c r="P65" s="137"/>
      <c r="Q65" s="137"/>
      <c r="R65" s="158"/>
    </row>
    <row r="66" spans="1:18" ht="18" hidden="1" customHeight="1" x14ac:dyDescent="0.2">
      <c r="A66" s="132" t="s">
        <v>73</v>
      </c>
      <c r="B66" s="133" t="e">
        <f>VLOOKUP($R66,УЧАСТНИКИ!#REF!,3,FALSE)</f>
        <v>#REF!</v>
      </c>
      <c r="C66" s="133"/>
      <c r="D66" s="134" t="e">
        <f>VLOOKUP($R66,УЧАСТНИКИ!#REF!,4,FALSE)</f>
        <v>#REF!</v>
      </c>
      <c r="E66" s="134" t="e">
        <f>VLOOKUP($R66,УЧАСТНИКИ!#REF!,8,FALSE)</f>
        <v>#REF!</v>
      </c>
      <c r="F66" s="134" t="e">
        <f>VLOOKUP($R66,УЧАСТНИКИ!#REF!,5,FALSE)</f>
        <v>#REF!</v>
      </c>
      <c r="G66" s="134" t="e">
        <f>VLOOKUP($R66,УЧАСТНИКИ!#REF!,7,FALSE)</f>
        <v>#REF!</v>
      </c>
      <c r="H66" s="135" t="e">
        <f>VLOOKUP($R66,УЧАСТНИКИ!#REF!,11,FALSE)</f>
        <v>#REF!</v>
      </c>
      <c r="I66" s="179"/>
      <c r="J66" s="136"/>
      <c r="K66" s="137" t="s">
        <v>69</v>
      </c>
      <c r="L66" s="151" t="e">
        <f>VLOOKUP(#REF!,УЧАСТНИКИ!#REF!,9,FALSE)</f>
        <v>#REF!</v>
      </c>
      <c r="M66" s="137"/>
      <c r="N66" s="137"/>
      <c r="O66" s="137"/>
      <c r="P66" s="137"/>
      <c r="Q66" s="137"/>
      <c r="R66" s="158"/>
    </row>
    <row r="67" spans="1:18" ht="18" hidden="1" customHeight="1" x14ac:dyDescent="0.2">
      <c r="A67" s="132" t="s">
        <v>123</v>
      </c>
      <c r="B67" s="133" t="e">
        <f>VLOOKUP($R67,УЧАСТНИКИ!#REF!,3,FALSE)</f>
        <v>#REF!</v>
      </c>
      <c r="C67" s="133"/>
      <c r="D67" s="134" t="e">
        <f>VLOOKUP($R67,УЧАСТНИКИ!#REF!,4,FALSE)</f>
        <v>#REF!</v>
      </c>
      <c r="E67" s="134" t="e">
        <f>VLOOKUP($R67,УЧАСТНИКИ!#REF!,8,FALSE)</f>
        <v>#REF!</v>
      </c>
      <c r="F67" s="134" t="e">
        <f>VLOOKUP($R67,УЧАСТНИКИ!#REF!,5,FALSE)</f>
        <v>#REF!</v>
      </c>
      <c r="G67" s="134" t="e">
        <f>VLOOKUP($R67,УЧАСТНИКИ!#REF!,7,FALSE)</f>
        <v>#REF!</v>
      </c>
      <c r="H67" s="135" t="e">
        <f>VLOOKUP($R67,УЧАСТНИКИ!#REF!,11,FALSE)</f>
        <v>#REF!</v>
      </c>
      <c r="I67" s="179"/>
      <c r="J67" s="136"/>
      <c r="K67" s="137" t="s">
        <v>69</v>
      </c>
      <c r="L67" s="151" t="e">
        <f>VLOOKUP(#REF!,УЧАСТНИКИ!#REF!,9,FALSE)</f>
        <v>#REF!</v>
      </c>
      <c r="M67" s="137"/>
      <c r="N67" s="137"/>
      <c r="O67" s="137"/>
      <c r="P67" s="137"/>
      <c r="Q67" s="137"/>
      <c r="R67" s="158"/>
    </row>
  </sheetData>
  <mergeCells count="12">
    <mergeCell ref="B18:D18"/>
    <mergeCell ref="A1:P1"/>
    <mergeCell ref="A2:Q2"/>
    <mergeCell ref="A3:P3"/>
    <mergeCell ref="F5:H5"/>
    <mergeCell ref="I5:K5"/>
    <mergeCell ref="M5:N5"/>
    <mergeCell ref="A6:B6"/>
    <mergeCell ref="G6:H6"/>
    <mergeCell ref="I8:K8"/>
    <mergeCell ref="M8:O8"/>
    <mergeCell ref="B9:D9"/>
  </mergeCells>
  <printOptions horizontalCentered="1"/>
  <pageMargins left="0.19685039370078741" right="0.19685039370078741" top="0.39370078740157483" bottom="0.19685039370078741" header="0.27559055118110237" footer="0.23622047244094491"/>
  <pageSetup paperSize="9" scale="83" fitToHeight="6" orientation="landscape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G101"/>
  <sheetViews>
    <sheetView view="pageBreakPreview" zoomScale="75" zoomScaleNormal="100" zoomScaleSheetLayoutView="75" workbookViewId="0">
      <selection activeCell="R13" sqref="R13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0.7109375" style="58" customWidth="1"/>
    <col min="9" max="9" width="8.7109375" style="114" customWidth="1"/>
    <col min="10" max="10" width="8.7109375" style="58" customWidth="1"/>
    <col min="11" max="11" width="9.7109375" style="54" customWidth="1"/>
    <col min="12" max="15" width="8.7109375" style="54" customWidth="1"/>
    <col min="16" max="18" width="7" style="54" customWidth="1"/>
    <col min="19" max="19" width="18" style="54" customWidth="1"/>
    <col min="20" max="20" width="8.28515625" style="54" customWidth="1" outlineLevel="1"/>
    <col min="21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</row>
    <row r="4" spans="1:33" ht="33" customHeight="1" x14ac:dyDescent="0.25">
      <c r="A4" s="457" t="str">
        <f>Name_4</f>
        <v>ЛИЧНО-КОМАНДНЫЙ ЧЕМПИОНАТ РЕСПУБЛИКИ ТАТАРСТАН ПО ЛЕГКОЙ АТЛЕТИКЕ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</row>
    <row r="5" spans="1:33" x14ac:dyDescent="0.2">
      <c r="A5" s="353"/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  <c r="R5" s="353"/>
      <c r="S5" s="353"/>
    </row>
    <row r="6" spans="1:33" ht="21.75" customHeight="1" x14ac:dyDescent="0.3">
      <c r="C6" s="354"/>
      <c r="E6" s="59"/>
      <c r="F6" s="450" t="s">
        <v>8</v>
      </c>
      <c r="G6" s="450"/>
      <c r="H6" s="450"/>
      <c r="I6" s="470" t="s">
        <v>63</v>
      </c>
      <c r="J6" s="471"/>
      <c r="K6" s="471"/>
      <c r="L6" s="459" t="s">
        <v>63</v>
      </c>
      <c r="M6" s="459"/>
      <c r="N6" s="355"/>
      <c r="O6" s="355"/>
      <c r="P6" s="213"/>
      <c r="Q6" s="213"/>
      <c r="R6" s="213"/>
      <c r="AG6" s="59" t="s">
        <v>408</v>
      </c>
    </row>
    <row r="7" spans="1:33" ht="16.5" customHeight="1" x14ac:dyDescent="0.3">
      <c r="A7" s="460" t="s">
        <v>410</v>
      </c>
      <c r="B7" s="460"/>
      <c r="C7" s="354"/>
      <c r="E7" s="59"/>
      <c r="F7" s="116"/>
      <c r="G7" s="452"/>
      <c r="H7" s="452"/>
      <c r="S7" s="261" t="str">
        <f>d_2</f>
        <v>07 ИЮЛЯ 2017г.</v>
      </c>
    </row>
    <row r="8" spans="1:33" ht="13.5" customHeight="1" x14ac:dyDescent="0.25">
      <c r="A8" s="118" t="s">
        <v>63</v>
      </c>
      <c r="E8" s="59"/>
      <c r="F8" s="148" t="s">
        <v>45</v>
      </c>
      <c r="H8" s="62" t="str">
        <f>d_2</f>
        <v>07 ИЮЛЯ 2017г.</v>
      </c>
      <c r="J8" s="119"/>
      <c r="K8" s="120"/>
      <c r="L8" s="120"/>
      <c r="M8" s="120"/>
      <c r="N8" s="120"/>
      <c r="P8" s="214"/>
      <c r="Q8" s="214"/>
      <c r="R8" s="214"/>
      <c r="S8" s="261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128</v>
      </c>
      <c r="D9" s="123" t="s">
        <v>9</v>
      </c>
      <c r="E9" s="123" t="s">
        <v>2</v>
      </c>
      <c r="F9" s="123" t="s">
        <v>66</v>
      </c>
      <c r="G9" s="123" t="s">
        <v>65</v>
      </c>
      <c r="H9" s="123" t="s">
        <v>65</v>
      </c>
      <c r="I9" s="461" t="s">
        <v>125</v>
      </c>
      <c r="J9" s="462"/>
      <c r="K9" s="463"/>
      <c r="L9" s="464" t="s">
        <v>45</v>
      </c>
      <c r="M9" s="465"/>
      <c r="N9" s="466"/>
      <c r="O9" s="123" t="s">
        <v>126</v>
      </c>
      <c r="P9" s="123" t="s">
        <v>5</v>
      </c>
      <c r="Q9" s="123" t="s">
        <v>175</v>
      </c>
      <c r="R9" s="123" t="s">
        <v>178</v>
      </c>
      <c r="S9" s="126" t="s">
        <v>7</v>
      </c>
    </row>
    <row r="10" spans="1:33" ht="21.75" customHeight="1" x14ac:dyDescent="0.2">
      <c r="A10" s="127"/>
      <c r="B10" s="467" t="str">
        <f>Name_8</f>
        <v>МУЖЧИНЫ 2001г.р. и старше</v>
      </c>
      <c r="C10" s="468"/>
      <c r="D10" s="469"/>
      <c r="E10" s="247" t="s">
        <v>63</v>
      </c>
      <c r="F10" s="128"/>
      <c r="G10" s="129"/>
      <c r="H10" s="128"/>
      <c r="I10" s="185"/>
      <c r="J10" s="129"/>
      <c r="K10" s="128"/>
      <c r="L10" s="128"/>
      <c r="M10" s="128"/>
      <c r="N10" s="128"/>
      <c r="O10" s="128"/>
      <c r="P10" s="128"/>
      <c r="Q10" s="128"/>
      <c r="R10" s="128"/>
      <c r="S10" s="131"/>
    </row>
    <row r="11" spans="1:33" ht="23.1" customHeight="1" x14ac:dyDescent="0.25">
      <c r="A11" s="132">
        <v>1</v>
      </c>
      <c r="B11" s="292" t="str">
        <f>VLOOKUP($T11,УЧАСТНИКИ!$A$1:$K$716,3,FALSE)</f>
        <v>ПАКИН ИВАН</v>
      </c>
      <c r="C11" s="305">
        <f>T11</f>
        <v>83</v>
      </c>
      <c r="D11" s="135">
        <f>VLOOKUP($T11,УЧАСТНИКИ!$A$1:$K$716,4,FALSE)</f>
        <v>1991</v>
      </c>
      <c r="E11" s="135" t="str">
        <f>VLOOKUP($T11,УЧАСТНИКИ!$A$1:$K$716,8,FALSE)</f>
        <v>ЗМС</v>
      </c>
      <c r="F11" s="217" t="str">
        <f>VLOOKUP($T11,УЧАСТНИКИ!$A$1:$K$716,5,FALSE)</f>
        <v>КАЗАНЬ</v>
      </c>
      <c r="G11" s="135" t="e">
        <f>VLOOKUP($T11,УЧАСТНИКИ!#REF!,7,FALSE)</f>
        <v>#REF!</v>
      </c>
      <c r="H11" s="135" t="str">
        <f>VLOOKUP($T11,УЧАСТНИКИ!$A$1:$K$716,11,FALSE)</f>
        <v>ЦСП ГАУ</v>
      </c>
      <c r="I11" s="264">
        <v>14.61</v>
      </c>
      <c r="J11" s="264">
        <v>14.62</v>
      </c>
      <c r="K11" s="264" t="s">
        <v>135</v>
      </c>
      <c r="L11" s="264" t="s">
        <v>135</v>
      </c>
      <c r="M11" s="264">
        <v>14.38</v>
      </c>
      <c r="N11" s="264" t="s">
        <v>135</v>
      </c>
      <c r="O11" s="265">
        <f>MAX(I11:N11)</f>
        <v>14.62</v>
      </c>
      <c r="P11" s="266">
        <v>1</v>
      </c>
      <c r="Q11" s="507" t="str">
        <f>VLOOKUP($T11,УЧАСТНИКИ!$A$1:$K$716,9,FALSE)</f>
        <v>Л</v>
      </c>
      <c r="R11" s="266"/>
      <c r="S11" s="300" t="str">
        <f>VLOOKUP($T11,УЧАСТНИКИ!$A$1:$K$716,10,FALSE)</f>
        <v>КАПУСТИНА Н</v>
      </c>
      <c r="T11" s="189">
        <v>83</v>
      </c>
    </row>
    <row r="12" spans="1:33" ht="23.1" customHeight="1" x14ac:dyDescent="0.25">
      <c r="A12" s="132">
        <v>2</v>
      </c>
      <c r="B12" s="292" t="str">
        <f>VLOOKUP($T12,УЧАСТНИКИ!$A$1:$K$716,3,FALSE)</f>
        <v>ГАЙНУТДИНОВ ДАМИР</v>
      </c>
      <c r="C12" s="305">
        <f>T12</f>
        <v>3736</v>
      </c>
      <c r="D12" s="135">
        <f>VLOOKUP($T12,УЧАСТНИКИ!$A$1:$K$716,4,FALSE)</f>
        <v>2001</v>
      </c>
      <c r="E12" s="135">
        <f>VLOOKUP($T12,УЧАСТНИКИ!$A$1:$K$716,8,FALSE)</f>
        <v>2</v>
      </c>
      <c r="F12" s="217" t="str">
        <f>VLOOKUP($T12,УЧАСТНИКИ!$A$1:$K$716,5,FALSE)</f>
        <v>КАЗАНЬ</v>
      </c>
      <c r="G12" s="135" t="e">
        <f>VLOOKUP($T12,УЧАСТНИКИ!#REF!,7,FALSE)</f>
        <v>#REF!</v>
      </c>
      <c r="H12" s="135" t="str">
        <f>VLOOKUP($T12,УЧАСТНИКИ!$A$1:$K$716,11,FALSE)</f>
        <v>СДЮСШОР ЛА</v>
      </c>
      <c r="I12" s="264">
        <v>12.26</v>
      </c>
      <c r="J12" s="264" t="s">
        <v>135</v>
      </c>
      <c r="K12" s="264">
        <v>12.79</v>
      </c>
      <c r="L12" s="264">
        <v>12.99</v>
      </c>
      <c r="M12" s="264" t="s">
        <v>135</v>
      </c>
      <c r="N12" s="264" t="s">
        <v>135</v>
      </c>
      <c r="O12" s="265">
        <f>MAX(I12:N12)</f>
        <v>12.99</v>
      </c>
      <c r="P12" s="266">
        <v>3</v>
      </c>
      <c r="Q12" s="507">
        <f>VLOOKUP($T12,УЧАСТНИКИ!$A$1:$K$716,9,FALSE)</f>
        <v>3</v>
      </c>
      <c r="R12" s="266">
        <v>0</v>
      </c>
      <c r="S12" s="300" t="str">
        <f>VLOOKUP($T12,УЧАСТНИКИ!$A$1:$K$716,10,FALSE)</f>
        <v>ФАЙЗУЛЛИНА ГП</v>
      </c>
      <c r="T12" s="189">
        <v>3736</v>
      </c>
    </row>
    <row r="13" spans="1:33" ht="23.1" customHeight="1" x14ac:dyDescent="0.25">
      <c r="A13" s="132">
        <v>3</v>
      </c>
      <c r="B13" s="292" t="str">
        <f>VLOOKUP($T13,УЧАСТНИКИ!$A$1:$K$716,3,FALSE)</f>
        <v>КАСАТКИН АЛЕКСАНДР</v>
      </c>
      <c r="C13" s="305">
        <f>T13</f>
        <v>3738</v>
      </c>
      <c r="D13" s="135">
        <f>VLOOKUP($T13,УЧАСТНИКИ!$A$1:$K$716,4,FALSE)</f>
        <v>2000</v>
      </c>
      <c r="E13" s="135">
        <f>VLOOKUP($T13,УЧАСТНИКИ!$A$1:$K$716,8,FALSE)</f>
        <v>3</v>
      </c>
      <c r="F13" s="217" t="str">
        <f>VLOOKUP($T13,УЧАСТНИКИ!$A$1:$K$716,5,FALSE)</f>
        <v>КАЗАНЬ</v>
      </c>
      <c r="G13" s="135" t="e">
        <f>VLOOKUP($T13,УЧАСТНИКИ!#REF!,7,FALSE)</f>
        <v>#REF!</v>
      </c>
      <c r="H13" s="135" t="str">
        <f>VLOOKUP($T13,УЧАСТНИКИ!$A$1:$K$716,11,FALSE)</f>
        <v>СДЮСШОР ЛА</v>
      </c>
      <c r="I13" s="264">
        <v>11.74</v>
      </c>
      <c r="J13" s="264" t="s">
        <v>135</v>
      </c>
      <c r="K13" s="264">
        <v>11.97</v>
      </c>
      <c r="L13" s="264" t="s">
        <v>135</v>
      </c>
      <c r="M13" s="264">
        <v>11.46</v>
      </c>
      <c r="N13" s="264">
        <v>11.44</v>
      </c>
      <c r="O13" s="265">
        <f>MAX(I13:N13)</f>
        <v>11.97</v>
      </c>
      <c r="P13" s="266" t="s">
        <v>69</v>
      </c>
      <c r="Q13" s="507" t="str">
        <f>VLOOKUP($T13,УЧАСТНИКИ!$A$1:$K$716,9,FALSE)</f>
        <v>Л</v>
      </c>
      <c r="R13" s="266"/>
      <c r="S13" s="300" t="str">
        <f>VLOOKUP($T13,УЧАСТНИКИ!$A$1:$K$716,10,FALSE)</f>
        <v>ФАЙЗУЛЛИНА ГП</v>
      </c>
      <c r="T13" s="189">
        <v>3738</v>
      </c>
    </row>
    <row r="14" spans="1:33" ht="23.1" customHeight="1" x14ac:dyDescent="0.25">
      <c r="A14" s="132">
        <v>4</v>
      </c>
      <c r="B14" s="292" t="str">
        <f>VLOOKUP($T14,УЧАСТНИКИ!$A$1:$K$716,3,FALSE)</f>
        <v>АКШАЕВ НИКИТА</v>
      </c>
      <c r="C14" s="305">
        <f>T14</f>
        <v>3839</v>
      </c>
      <c r="D14" s="135">
        <f>VLOOKUP($T14,УЧАСТНИКИ!$A$1:$K$716,4,FALSE)</f>
        <v>2001</v>
      </c>
      <c r="E14" s="135">
        <f>VLOOKUP($T14,УЧАСТНИКИ!$A$1:$K$716,8,FALSE)</f>
        <v>2</v>
      </c>
      <c r="F14" s="217" t="str">
        <f>VLOOKUP($T14,УЧАСТНИКИ!$A$1:$K$716,5,FALSE)</f>
        <v>КАЗАНЬ</v>
      </c>
      <c r="G14" s="135" t="e">
        <f>VLOOKUP($T14,УЧАСТНИКИ!#REF!,7,FALSE)</f>
        <v>#REF!</v>
      </c>
      <c r="H14" s="135" t="str">
        <f>VLOOKUP($T14,УЧАСТНИКИ!$A$1:$K$716,11,FALSE)</f>
        <v>КДЮСШ АВИАТОР</v>
      </c>
      <c r="I14" s="264" t="s">
        <v>135</v>
      </c>
      <c r="J14" s="264">
        <v>11.52</v>
      </c>
      <c r="K14" s="264" t="s">
        <v>135</v>
      </c>
      <c r="L14" s="264" t="s">
        <v>135</v>
      </c>
      <c r="M14" s="264" t="s">
        <v>133</v>
      </c>
      <c r="N14" s="264" t="s">
        <v>133</v>
      </c>
      <c r="O14" s="265">
        <f>MAX(I14:N14)</f>
        <v>11.52</v>
      </c>
      <c r="P14" s="266" t="s">
        <v>69</v>
      </c>
      <c r="Q14" s="507" t="str">
        <f>VLOOKUP($T14,УЧАСТНИКИ!$A$1:$K$716,9,FALSE)</f>
        <v>Л</v>
      </c>
      <c r="R14" s="266"/>
      <c r="S14" s="300" t="str">
        <f>VLOOKUP($T14,УЧАСТНИКИ!$A$1:$K$716,10,FALSE)</f>
        <v>РЫНИНА ЕИ</v>
      </c>
      <c r="T14" s="189">
        <v>3839</v>
      </c>
    </row>
    <row r="15" spans="1:33" ht="23.1" customHeight="1" x14ac:dyDescent="0.25">
      <c r="A15" s="132">
        <v>5</v>
      </c>
      <c r="B15" s="292" t="str">
        <f>VLOOKUP($T15,УЧАСТНИКИ!$A$1:$K$716,3,FALSE)</f>
        <v>ШАГИЕВ ДИНАР</v>
      </c>
      <c r="C15" s="305">
        <f>T15</f>
        <v>3732</v>
      </c>
      <c r="D15" s="135">
        <f>VLOOKUP($T15,УЧАСТНИКИ!$A$1:$K$716,4,FALSE)</f>
        <v>1999</v>
      </c>
      <c r="E15" s="135">
        <f>VLOOKUP($T15,УЧАСТНИКИ!$A$1:$K$716,8,FALSE)</f>
        <v>2</v>
      </c>
      <c r="F15" s="217" t="str">
        <f>VLOOKUP($T15,УЧАСТНИКИ!$A$1:$K$716,5,FALSE)</f>
        <v>КАЗАНЬ</v>
      </c>
      <c r="G15" s="135" t="e">
        <f>VLOOKUP($T15,УЧАСТНИКИ!#REF!,7,FALSE)</f>
        <v>#REF!</v>
      </c>
      <c r="H15" s="135" t="str">
        <f>VLOOKUP($T15,УЧАСТНИКИ!$A$1:$K$716,11,FALSE)</f>
        <v>СДЮСШОР ЛА</v>
      </c>
      <c r="I15" s="264" t="s">
        <v>135</v>
      </c>
      <c r="J15" s="264">
        <v>10.4</v>
      </c>
      <c r="K15" s="264" t="s">
        <v>135</v>
      </c>
      <c r="L15" s="264" t="s">
        <v>135</v>
      </c>
      <c r="M15" s="264">
        <v>11</v>
      </c>
      <c r="N15" s="264" t="s">
        <v>135</v>
      </c>
      <c r="O15" s="265">
        <f>MAX(I15:N15)</f>
        <v>11</v>
      </c>
      <c r="P15" s="266" t="s">
        <v>155</v>
      </c>
      <c r="Q15" s="507" t="str">
        <f>VLOOKUP($T15,УЧАСТНИКИ!$A$1:$K$716,9,FALSE)</f>
        <v>Л</v>
      </c>
      <c r="R15" s="266"/>
      <c r="S15" s="300" t="str">
        <f>VLOOKUP($T15,УЧАСТНИКИ!$A$1:$K$716,10,FALSE)</f>
        <v>ФАЙЗУЛЛИНА ГП</v>
      </c>
      <c r="T15" s="189">
        <v>3732</v>
      </c>
    </row>
    <row r="16" spans="1:33" ht="23.1" customHeight="1" x14ac:dyDescent="0.25">
      <c r="A16" s="132"/>
      <c r="B16" s="292" t="str">
        <f>VLOOKUP($T16,УЧАСТНИКИ!$A$1:$K$716,3,FALSE)</f>
        <v>ШАРИФУЛЛИН ИЛЬНАЗ</v>
      </c>
      <c r="C16" s="305">
        <f>T16</f>
        <v>3731</v>
      </c>
      <c r="D16" s="135">
        <f>VLOOKUP($T16,УЧАСТНИКИ!$A$1:$K$716,4,FALSE)</f>
        <v>1994</v>
      </c>
      <c r="E16" s="135">
        <f>VLOOKUP($T16,УЧАСТНИКИ!$A$1:$K$716,8,FALSE)</f>
        <v>1</v>
      </c>
      <c r="F16" s="217" t="str">
        <f>VLOOKUP($T16,УЧАСТНИКИ!$A$1:$K$716,5,FALSE)</f>
        <v>КАЗАНЬ</v>
      </c>
      <c r="G16" s="135" t="e">
        <f>VLOOKUP($T16,УЧАСТНИКИ!#REF!,7,FALSE)</f>
        <v>#REF!</v>
      </c>
      <c r="H16" s="135" t="str">
        <f>VLOOKUP($T16,УЧАСТНИКИ!$A$1:$K$716,11,FALSE)</f>
        <v>СДЮСШОР ЛА</v>
      </c>
      <c r="I16" s="264" t="s">
        <v>135</v>
      </c>
      <c r="J16" s="264" t="s">
        <v>135</v>
      </c>
      <c r="K16" s="264" t="s">
        <v>135</v>
      </c>
      <c r="L16" s="264" t="s">
        <v>135</v>
      </c>
      <c r="M16" s="264" t="s">
        <v>135</v>
      </c>
      <c r="N16" s="264" t="s">
        <v>133</v>
      </c>
      <c r="O16" s="265" t="s">
        <v>179</v>
      </c>
      <c r="P16" s="266"/>
      <c r="Q16" s="507" t="str">
        <f>VLOOKUP($T16,УЧАСТНИКИ!$A$1:$K$716,9,FALSE)</f>
        <v>Л</v>
      </c>
      <c r="R16" s="266"/>
      <c r="S16" s="300" t="str">
        <f>VLOOKUP($T16,УЧАСТНИКИ!$A$1:$K$716,10,FALSE)</f>
        <v>ФАЙЗУЛЛИНА ГП</v>
      </c>
      <c r="T16" s="189">
        <v>3731</v>
      </c>
    </row>
    <row r="17" spans="1:20" ht="23.1" customHeight="1" x14ac:dyDescent="0.25">
      <c r="A17" s="132"/>
      <c r="B17" s="292" t="str">
        <f>VLOOKUP($T17,УЧАСТНИКИ!$A$1:$K$716,3,FALSE)</f>
        <v>КОНСТАНТИНОВ ОЛЕГ</v>
      </c>
      <c r="C17" s="305">
        <f>T17</f>
        <v>3734</v>
      </c>
      <c r="D17" s="135">
        <f>VLOOKUP($T17,УЧАСТНИКИ!$A$1:$K$716,4,FALSE)</f>
        <v>2000</v>
      </c>
      <c r="E17" s="135">
        <f>VLOOKUP($T17,УЧАСТНИКИ!$A$1:$K$716,8,FALSE)</f>
        <v>2</v>
      </c>
      <c r="F17" s="217" t="str">
        <f>VLOOKUP($T17,УЧАСТНИКИ!$A$1:$K$716,5,FALSE)</f>
        <v>КАЗАНЬ</v>
      </c>
      <c r="G17" s="135" t="e">
        <f>VLOOKUP($T17,УЧАСТНИКИ!#REF!,7,FALSE)</f>
        <v>#REF!</v>
      </c>
      <c r="H17" s="135" t="str">
        <f>VLOOKUP($T17,УЧАСТНИКИ!$A$1:$K$716,11,FALSE)</f>
        <v>СДЮСШОР ЛА</v>
      </c>
      <c r="I17" s="264" t="s">
        <v>135</v>
      </c>
      <c r="J17" s="264" t="s">
        <v>135</v>
      </c>
      <c r="K17" s="264" t="s">
        <v>133</v>
      </c>
      <c r="L17" s="264" t="s">
        <v>135</v>
      </c>
      <c r="M17" s="264" t="s">
        <v>135</v>
      </c>
      <c r="N17" s="264" t="s">
        <v>133</v>
      </c>
      <c r="O17" s="265" t="s">
        <v>179</v>
      </c>
      <c r="P17" s="266"/>
      <c r="Q17" s="507" t="str">
        <f>VLOOKUP($T17,УЧАСТНИКИ!$A$1:$K$716,9,FALSE)</f>
        <v>Л</v>
      </c>
      <c r="R17" s="266"/>
      <c r="S17" s="300" t="str">
        <f>VLOOKUP($T17,УЧАСТНИКИ!$A$1:$K$716,10,FALSE)</f>
        <v>ФАЙЗУЛЛИНА ГП</v>
      </c>
      <c r="T17" s="189">
        <v>3734</v>
      </c>
    </row>
    <row r="18" spans="1:20" ht="23.1" customHeight="1" x14ac:dyDescent="0.25">
      <c r="A18" s="132"/>
      <c r="B18" s="292" t="str">
        <f>VLOOKUP($T18,УЧАСТНИКИ!$A$1:$K$716,3,FALSE)</f>
        <v>ЛЮЛИН МАКСИМ</v>
      </c>
      <c r="C18" s="305">
        <f>T18</f>
        <v>3737</v>
      </c>
      <c r="D18" s="135">
        <f>VLOOKUP($T18,УЧАСТНИКИ!$A$1:$K$716,4,FALSE)</f>
        <v>2000</v>
      </c>
      <c r="E18" s="135">
        <f>VLOOKUP($T18,УЧАСТНИКИ!$A$1:$K$716,8,FALSE)</f>
        <v>1</v>
      </c>
      <c r="F18" s="217" t="str">
        <f>VLOOKUP($T18,УЧАСТНИКИ!$A$1:$K$716,5,FALSE)</f>
        <v>КАЗАНЬ</v>
      </c>
      <c r="G18" s="135" t="e">
        <f>VLOOKUP($T18,УЧАСТНИКИ!#REF!,7,FALSE)</f>
        <v>#REF!</v>
      </c>
      <c r="H18" s="135" t="str">
        <f>VLOOKUP($T18,УЧАСТНИКИ!$A$1:$K$716,11,FALSE)</f>
        <v>СДЮСШОР ЛА</v>
      </c>
      <c r="I18" s="264">
        <v>11.69</v>
      </c>
      <c r="J18" s="264" t="s">
        <v>133</v>
      </c>
      <c r="K18" s="264" t="s">
        <v>135</v>
      </c>
      <c r="L18" s="264">
        <v>11.71</v>
      </c>
      <c r="M18" s="264" t="s">
        <v>135</v>
      </c>
      <c r="N18" s="264" t="s">
        <v>135</v>
      </c>
      <c r="O18" s="265" t="s">
        <v>179</v>
      </c>
      <c r="P18" s="266"/>
      <c r="Q18" s="507" t="str">
        <f>VLOOKUP($T18,УЧАСТНИКИ!$A$1:$K$716,9,FALSE)</f>
        <v>Л</v>
      </c>
      <c r="R18" s="266"/>
      <c r="S18" s="300" t="str">
        <f>VLOOKUP($T18,УЧАСТНИКИ!$A$1:$K$716,10,FALSE)</f>
        <v>ФАЙЗУЛЛИНА ГП</v>
      </c>
      <c r="T18" s="189">
        <v>3737</v>
      </c>
    </row>
    <row r="19" spans="1:20" ht="21.75" customHeight="1" x14ac:dyDescent="0.2">
      <c r="A19" s="127"/>
      <c r="B19" s="467" t="str">
        <f>Name_9</f>
        <v>МУЖЧИНЫ 2001г.р. и старше</v>
      </c>
      <c r="C19" s="468"/>
      <c r="D19" s="469"/>
      <c r="E19" s="247" t="s">
        <v>63</v>
      </c>
      <c r="F19" s="128"/>
      <c r="G19" s="129"/>
      <c r="H19" s="128"/>
      <c r="I19" s="185"/>
      <c r="J19" s="129"/>
      <c r="K19" s="128"/>
      <c r="L19" s="128" t="s">
        <v>63</v>
      </c>
      <c r="M19" s="128"/>
      <c r="N19" s="128"/>
      <c r="O19" s="128"/>
      <c r="P19" s="128"/>
      <c r="Q19" s="414"/>
      <c r="R19" s="414"/>
      <c r="S19" s="131"/>
    </row>
    <row r="20" spans="1:20" ht="23.1" customHeight="1" x14ac:dyDescent="0.25">
      <c r="A20" s="132">
        <v>1</v>
      </c>
      <c r="B20" s="292" t="e">
        <f>VLOOKUP($T20,УЧАСТНИКИ!$A$1:$K$716,3,FALSE)</f>
        <v>#N/A</v>
      </c>
      <c r="C20" s="305">
        <f>T20</f>
        <v>0</v>
      </c>
      <c r="D20" s="135" t="e">
        <f>VLOOKUP($T20,УЧАСТНИКИ!$A$1:$K$716,4,FALSE)</f>
        <v>#N/A</v>
      </c>
      <c r="E20" s="135" t="e">
        <f>VLOOKUP($T20,УЧАСТНИКИ!$A$1:$K$716,8,FALSE)</f>
        <v>#N/A</v>
      </c>
      <c r="F20" s="217" t="e">
        <f>VLOOKUP($T20,УЧАСТНИКИ!$A$1:$K$716,5,FALSE)</f>
        <v>#N/A</v>
      </c>
      <c r="G20" s="135" t="e">
        <f>VLOOKUP($T20,УЧАСТНИКИ!#REF!,7,FALSE)</f>
        <v>#REF!</v>
      </c>
      <c r="H20" s="135" t="e">
        <f>VLOOKUP($T20,УЧАСТНИКИ!$A$1:$K$716,11,FALSE)</f>
        <v>#N/A</v>
      </c>
      <c r="I20" s="264"/>
      <c r="J20" s="264"/>
      <c r="K20" s="264"/>
      <c r="L20" s="264" t="s">
        <v>63</v>
      </c>
      <c r="M20" s="264"/>
      <c r="N20" s="264"/>
      <c r="O20" s="265">
        <f>MAX(I20:N20)</f>
        <v>0</v>
      </c>
      <c r="P20" s="266"/>
      <c r="Q20" s="411"/>
      <c r="R20" s="137"/>
      <c r="S20" s="300" t="e">
        <f>VLOOKUP($T20,УЧАСТНИКИ!$A$1:$K$716,10,FALSE)</f>
        <v>#N/A</v>
      </c>
      <c r="T20" s="215"/>
    </row>
    <row r="21" spans="1:20" ht="23.1" customHeight="1" x14ac:dyDescent="0.25">
      <c r="A21" s="132">
        <v>2</v>
      </c>
      <c r="B21" s="292" t="e">
        <f>VLOOKUP($T21,УЧАСТНИКИ!$A$1:$K$716,3,FALSE)</f>
        <v>#N/A</v>
      </c>
      <c r="C21" s="305">
        <f>T21</f>
        <v>0</v>
      </c>
      <c r="D21" s="135" t="e">
        <f>VLOOKUP($T21,УЧАСТНИКИ!$A$1:$K$716,4,FALSE)</f>
        <v>#N/A</v>
      </c>
      <c r="E21" s="135" t="e">
        <f>VLOOKUP($T21,УЧАСТНИКИ!$A$1:$K$716,8,FALSE)</f>
        <v>#N/A</v>
      </c>
      <c r="F21" s="217" t="e">
        <f>VLOOKUP($T21,УЧАСТНИКИ!$A$1:$K$716,5,FALSE)</f>
        <v>#N/A</v>
      </c>
      <c r="G21" s="135" t="e">
        <f>VLOOKUP($T21,УЧАСТНИКИ!#REF!,7,FALSE)</f>
        <v>#REF!</v>
      </c>
      <c r="H21" s="135" t="e">
        <f>VLOOKUP($T21,УЧАСТНИКИ!$A$1:$K$716,11,FALSE)</f>
        <v>#N/A</v>
      </c>
      <c r="I21" s="264"/>
      <c r="J21" s="264"/>
      <c r="K21" s="264"/>
      <c r="L21" s="264"/>
      <c r="M21" s="264"/>
      <c r="N21" s="264"/>
      <c r="O21" s="265">
        <f>MAX(I21:N21)</f>
        <v>0</v>
      </c>
      <c r="P21" s="266"/>
      <c r="Q21" s="411"/>
      <c r="R21" s="137"/>
      <c r="S21" s="300" t="e">
        <f>VLOOKUP($T21,УЧАСТНИКИ!$A$1:$K$716,10,FALSE)</f>
        <v>#N/A</v>
      </c>
      <c r="T21" s="215"/>
    </row>
    <row r="22" spans="1:20" ht="23.1" customHeight="1" x14ac:dyDescent="0.25">
      <c r="A22" s="132">
        <v>3</v>
      </c>
      <c r="B22" s="292" t="e">
        <f>VLOOKUP($T22,УЧАСТНИКИ!$A$1:$K$716,3,FALSE)</f>
        <v>#N/A</v>
      </c>
      <c r="C22" s="305">
        <f>T22</f>
        <v>0</v>
      </c>
      <c r="D22" s="135" t="e">
        <f>VLOOKUP($T22,УЧАСТНИКИ!$A$1:$K$716,4,FALSE)</f>
        <v>#N/A</v>
      </c>
      <c r="E22" s="135" t="e">
        <f>VLOOKUP($T22,УЧАСТНИКИ!$A$1:$K$716,8,FALSE)</f>
        <v>#N/A</v>
      </c>
      <c r="F22" s="217" t="e">
        <f>VLOOKUP($T22,УЧАСТНИКИ!$A$1:$K$716,5,FALSE)</f>
        <v>#N/A</v>
      </c>
      <c r="G22" s="135" t="e">
        <f>VLOOKUP($T22,УЧАСТНИКИ!#REF!,7,FALSE)</f>
        <v>#REF!</v>
      </c>
      <c r="H22" s="135" t="e">
        <f>VLOOKUP($T22,УЧАСТНИКИ!$A$1:$K$716,11,FALSE)</f>
        <v>#N/A</v>
      </c>
      <c r="I22" s="264"/>
      <c r="J22" s="264"/>
      <c r="K22" s="264"/>
      <c r="L22" s="264"/>
      <c r="M22" s="264"/>
      <c r="N22" s="264"/>
      <c r="O22" s="265">
        <f>MAX(I22:N22)</f>
        <v>0</v>
      </c>
      <c r="P22" s="266"/>
      <c r="Q22" s="411"/>
      <c r="R22" s="137"/>
      <c r="S22" s="300" t="e">
        <f>VLOOKUP($T22,УЧАСТНИКИ!$A$1:$K$716,10,FALSE)</f>
        <v>#N/A</v>
      </c>
      <c r="T22" s="215"/>
    </row>
    <row r="23" spans="1:20" ht="23.1" customHeight="1" x14ac:dyDescent="0.25">
      <c r="A23" s="132">
        <v>4</v>
      </c>
      <c r="B23" s="292" t="e">
        <f>VLOOKUP($T23,УЧАСТНИКИ!$A$1:$K$716,3,FALSE)</f>
        <v>#N/A</v>
      </c>
      <c r="C23" s="305">
        <f t="shared" ref="C23:C83" si="0">T23</f>
        <v>0</v>
      </c>
      <c r="D23" s="135" t="e">
        <f>VLOOKUP($T23,УЧАСТНИКИ!$A$1:$K$716,4,FALSE)</f>
        <v>#N/A</v>
      </c>
      <c r="E23" s="135" t="e">
        <f>VLOOKUP($T23,УЧАСТНИКИ!$A$1:$K$716,8,FALSE)</f>
        <v>#N/A</v>
      </c>
      <c r="F23" s="217" t="e">
        <f>VLOOKUP($T23,УЧАСТНИКИ!$A$1:$K$716,5,FALSE)</f>
        <v>#N/A</v>
      </c>
      <c r="G23" s="135" t="e">
        <f>VLOOKUP($T23,УЧАСТНИКИ!#REF!,7,FALSE)</f>
        <v>#REF!</v>
      </c>
      <c r="H23" s="135" t="e">
        <f>VLOOKUP($T23,УЧАСТНИКИ!$A$1:$K$716,11,FALSE)</f>
        <v>#N/A</v>
      </c>
      <c r="I23" s="264"/>
      <c r="J23" s="264"/>
      <c r="K23" s="264"/>
      <c r="L23" s="264"/>
      <c r="M23" s="264"/>
      <c r="N23" s="264"/>
      <c r="O23" s="265">
        <f t="shared" ref="O23:O27" si="1">MAX(I23:N23)</f>
        <v>0</v>
      </c>
      <c r="P23" s="266" t="s">
        <v>64</v>
      </c>
      <c r="Q23" s="411"/>
      <c r="R23" s="137"/>
      <c r="S23" s="300" t="e">
        <f>VLOOKUP($T23,УЧАСТНИКИ!$A$1:$K$716,10,FALSE)</f>
        <v>#N/A</v>
      </c>
      <c r="T23" s="215"/>
    </row>
    <row r="24" spans="1:20" ht="23.1" customHeight="1" x14ac:dyDescent="0.25">
      <c r="A24" s="132">
        <v>5</v>
      </c>
      <c r="B24" s="292" t="e">
        <f>VLOOKUP($T24,УЧАСТНИКИ!$A$1:$K$716,3,FALSE)</f>
        <v>#N/A</v>
      </c>
      <c r="C24" s="305">
        <f t="shared" si="0"/>
        <v>0</v>
      </c>
      <c r="D24" s="135" t="e">
        <f>VLOOKUP($T24,УЧАСТНИКИ!$A$1:$K$716,4,FALSE)</f>
        <v>#N/A</v>
      </c>
      <c r="E24" s="135" t="e">
        <f>VLOOKUP($T24,УЧАСТНИКИ!$A$1:$K$716,8,FALSE)</f>
        <v>#N/A</v>
      </c>
      <c r="F24" s="217" t="e">
        <f>VLOOKUP($T24,УЧАСТНИКИ!$A$1:$K$716,5,FALSE)</f>
        <v>#N/A</v>
      </c>
      <c r="G24" s="135" t="e">
        <f>VLOOKUP($T24,УЧАСТНИКИ!#REF!,7,FALSE)</f>
        <v>#REF!</v>
      </c>
      <c r="H24" s="135" t="e">
        <f>VLOOKUP($T24,УЧАСТНИКИ!$A$1:$K$716,11,FALSE)</f>
        <v>#N/A</v>
      </c>
      <c r="I24" s="264"/>
      <c r="J24" s="264"/>
      <c r="K24" s="264"/>
      <c r="L24" s="264"/>
      <c r="M24" s="264"/>
      <c r="N24" s="264"/>
      <c r="O24" s="265">
        <f t="shared" si="1"/>
        <v>0</v>
      </c>
      <c r="P24" s="266" t="s">
        <v>64</v>
      </c>
      <c r="Q24" s="411"/>
      <c r="R24" s="137"/>
      <c r="S24" s="300" t="e">
        <f>VLOOKUP($T24,УЧАСТНИКИ!$A$1:$K$716,10,FALSE)</f>
        <v>#N/A</v>
      </c>
      <c r="T24" s="215"/>
    </row>
    <row r="25" spans="1:20" ht="23.1" customHeight="1" x14ac:dyDescent="0.25">
      <c r="A25" s="132">
        <v>6</v>
      </c>
      <c r="B25" s="292" t="e">
        <f>VLOOKUP($T25,УЧАСТНИКИ!$A$1:$K$716,3,FALSE)</f>
        <v>#N/A</v>
      </c>
      <c r="C25" s="305">
        <f t="shared" si="0"/>
        <v>0</v>
      </c>
      <c r="D25" s="135" t="e">
        <f>VLOOKUP($T25,УЧАСТНИКИ!$A$1:$K$716,4,FALSE)</f>
        <v>#N/A</v>
      </c>
      <c r="E25" s="135" t="e">
        <f>VLOOKUP($T25,УЧАСТНИКИ!$A$1:$K$716,8,FALSE)</f>
        <v>#N/A</v>
      </c>
      <c r="F25" s="217" t="e">
        <f>VLOOKUP($T25,УЧАСТНИКИ!$A$1:$K$716,5,FALSE)</f>
        <v>#N/A</v>
      </c>
      <c r="G25" s="135" t="e">
        <f>VLOOKUP($T25,УЧАСТНИКИ!#REF!,7,FALSE)</f>
        <v>#REF!</v>
      </c>
      <c r="H25" s="135" t="e">
        <f>VLOOKUP($T25,УЧАСТНИКИ!$A$1:$K$716,11,FALSE)</f>
        <v>#N/A</v>
      </c>
      <c r="I25" s="264"/>
      <c r="J25" s="264"/>
      <c r="K25" s="264"/>
      <c r="L25" s="264"/>
      <c r="M25" s="264"/>
      <c r="N25" s="264"/>
      <c r="O25" s="265">
        <f t="shared" si="1"/>
        <v>0</v>
      </c>
      <c r="P25" s="266" t="s">
        <v>64</v>
      </c>
      <c r="Q25" s="411"/>
      <c r="R25" s="137"/>
      <c r="S25" s="300" t="e">
        <f>VLOOKUP($T25,УЧАСТНИКИ!$A$1:$K$716,10,FALSE)</f>
        <v>#N/A</v>
      </c>
      <c r="T25" s="189"/>
    </row>
    <row r="26" spans="1:20" ht="23.1" customHeight="1" x14ac:dyDescent="0.25">
      <c r="A26" s="132">
        <v>7</v>
      </c>
      <c r="B26" s="292" t="e">
        <f>VLOOKUP($T26,УЧАСТНИКИ!$A$1:$K$716,3,FALSE)</f>
        <v>#N/A</v>
      </c>
      <c r="C26" s="305">
        <f t="shared" si="0"/>
        <v>0</v>
      </c>
      <c r="D26" s="135" t="e">
        <f>VLOOKUP($T26,УЧАСТНИКИ!$A$1:$K$716,4,FALSE)</f>
        <v>#N/A</v>
      </c>
      <c r="E26" s="135" t="e">
        <f>VLOOKUP($T26,УЧАСТНИКИ!$A$1:$K$716,8,FALSE)</f>
        <v>#N/A</v>
      </c>
      <c r="F26" s="217" t="e">
        <f>VLOOKUP($T26,УЧАСТНИКИ!$A$1:$K$716,5,FALSE)</f>
        <v>#N/A</v>
      </c>
      <c r="G26" s="135" t="e">
        <f>VLOOKUP($T26,УЧАСТНИКИ!#REF!,7,FALSE)</f>
        <v>#REF!</v>
      </c>
      <c r="H26" s="135" t="e">
        <f>VLOOKUP($T26,УЧАСТНИКИ!$A$1:$K$716,11,FALSE)</f>
        <v>#N/A</v>
      </c>
      <c r="I26" s="264"/>
      <c r="J26" s="264"/>
      <c r="K26" s="264"/>
      <c r="L26" s="264"/>
      <c r="M26" s="264"/>
      <c r="N26" s="264"/>
      <c r="O26" s="265">
        <f t="shared" si="1"/>
        <v>0</v>
      </c>
      <c r="P26" s="266" t="s">
        <v>64</v>
      </c>
      <c r="Q26" s="411"/>
      <c r="R26" s="137"/>
      <c r="S26" s="300" t="e">
        <f>VLOOKUP($T26,УЧАСТНИКИ!$A$1:$K$716,10,FALSE)</f>
        <v>#N/A</v>
      </c>
      <c r="T26" s="189"/>
    </row>
    <row r="27" spans="1:20" ht="23.1" customHeight="1" x14ac:dyDescent="0.25">
      <c r="A27" s="132">
        <v>8</v>
      </c>
      <c r="B27" s="292" t="e">
        <f>VLOOKUP($T27,УЧАСТНИКИ!$A$1:$K$716,3,FALSE)</f>
        <v>#N/A</v>
      </c>
      <c r="C27" s="305">
        <f t="shared" si="0"/>
        <v>0</v>
      </c>
      <c r="D27" s="135" t="e">
        <f>VLOOKUP($T27,УЧАСТНИКИ!$A$1:$K$716,4,FALSE)</f>
        <v>#N/A</v>
      </c>
      <c r="E27" s="135" t="e">
        <f>VLOOKUP($T27,УЧАСТНИКИ!$A$1:$K$716,8,FALSE)</f>
        <v>#N/A</v>
      </c>
      <c r="F27" s="217" t="e">
        <f>VLOOKUP($T27,УЧАСТНИКИ!$A$1:$K$716,5,FALSE)</f>
        <v>#N/A</v>
      </c>
      <c r="G27" s="135" t="e">
        <f>VLOOKUP($T27,УЧАСТНИКИ!#REF!,7,FALSE)</f>
        <v>#REF!</v>
      </c>
      <c r="H27" s="135" t="e">
        <f>VLOOKUP($T27,УЧАСТНИКИ!$A$1:$K$716,11,FALSE)</f>
        <v>#N/A</v>
      </c>
      <c r="I27" s="264"/>
      <c r="J27" s="264"/>
      <c r="K27" s="264"/>
      <c r="L27" s="264"/>
      <c r="M27" s="264"/>
      <c r="N27" s="264"/>
      <c r="O27" s="265">
        <f t="shared" si="1"/>
        <v>0</v>
      </c>
      <c r="P27" s="266" t="s">
        <v>69</v>
      </c>
      <c r="Q27" s="411"/>
      <c r="R27" s="137"/>
      <c r="S27" s="300" t="e">
        <f>VLOOKUP($T27,УЧАСТНИКИ!$A$1:$K$716,10,FALSE)</f>
        <v>#N/A</v>
      </c>
      <c r="T27" s="189"/>
    </row>
    <row r="28" spans="1:20" ht="23.1" customHeight="1" x14ac:dyDescent="0.25">
      <c r="A28" s="132">
        <v>9</v>
      </c>
      <c r="B28" s="292" t="e">
        <f>VLOOKUP($T28,УЧАСТНИКИ!$A$1:$K$716,3,FALSE)</f>
        <v>#N/A</v>
      </c>
      <c r="C28" s="305">
        <f t="shared" si="0"/>
        <v>0</v>
      </c>
      <c r="D28" s="135" t="e">
        <f>VLOOKUP($T28,УЧАСТНИКИ!$A$1:$K$716,4,FALSE)</f>
        <v>#N/A</v>
      </c>
      <c r="E28" s="135" t="e">
        <f>VLOOKUP($T28,УЧАСТНИКИ!$A$1:$K$716,8,FALSE)</f>
        <v>#N/A</v>
      </c>
      <c r="F28" s="217" t="e">
        <f>VLOOKUP($T28,УЧАСТНИКИ!$A$1:$K$716,5,FALSE)</f>
        <v>#N/A</v>
      </c>
      <c r="G28" s="135" t="e">
        <f>VLOOKUP($T28,УЧАСТНИКИ!#REF!,7,FALSE)</f>
        <v>#REF!</v>
      </c>
      <c r="H28" s="135" t="e">
        <f>VLOOKUP($T28,УЧАСТНИКИ!$A$1:$K$716,11,FALSE)</f>
        <v>#N/A</v>
      </c>
      <c r="I28" s="264"/>
      <c r="J28" s="264"/>
      <c r="K28" s="264"/>
      <c r="L28" s="264"/>
      <c r="M28" s="264"/>
      <c r="N28" s="264"/>
      <c r="O28" s="265" t="s">
        <v>177</v>
      </c>
      <c r="P28" s="266"/>
      <c r="Q28" s="411"/>
      <c r="R28" s="137"/>
      <c r="S28" s="300" t="e">
        <f>VLOOKUP($T28,УЧАСТНИКИ!$A$1:$K$716,10,FALSE)</f>
        <v>#N/A</v>
      </c>
      <c r="T28" s="189"/>
    </row>
    <row r="29" spans="1:20" ht="23.1" customHeight="1" x14ac:dyDescent="0.25">
      <c r="A29" s="132">
        <v>10</v>
      </c>
      <c r="B29" s="292" t="e">
        <f>VLOOKUP($T29,УЧАСТНИКИ!$A$1:$K$716,3,FALSE)</f>
        <v>#N/A</v>
      </c>
      <c r="C29" s="305">
        <f t="shared" si="0"/>
        <v>0</v>
      </c>
      <c r="D29" s="135" t="e">
        <f>VLOOKUP($T29,УЧАСТНИКИ!$A$1:$K$716,4,FALSE)</f>
        <v>#N/A</v>
      </c>
      <c r="E29" s="135" t="e">
        <f>VLOOKUP($T29,УЧАСТНИКИ!$A$1:$K$716,8,FALSE)</f>
        <v>#N/A</v>
      </c>
      <c r="F29" s="217" t="e">
        <f>VLOOKUP($T29,УЧАСТНИКИ!$A$1:$K$716,5,FALSE)</f>
        <v>#N/A</v>
      </c>
      <c r="G29" s="135" t="e">
        <f>VLOOKUP($T29,УЧАСТНИКИ!#REF!,7,FALSE)</f>
        <v>#REF!</v>
      </c>
      <c r="H29" s="135" t="e">
        <f>VLOOKUP($T29,УЧАСТНИКИ!$A$1:$K$716,11,FALSE)</f>
        <v>#N/A</v>
      </c>
      <c r="I29" s="264"/>
      <c r="J29" s="264"/>
      <c r="K29" s="264"/>
      <c r="L29" s="264"/>
      <c r="M29" s="264"/>
      <c r="N29" s="264"/>
      <c r="O29" s="265" t="s">
        <v>177</v>
      </c>
      <c r="P29" s="266"/>
      <c r="Q29" s="411"/>
      <c r="R29" s="137"/>
      <c r="S29" s="300" t="e">
        <f>VLOOKUP($T29,УЧАСТНИКИ!$A$1:$K$716,10,FALSE)</f>
        <v>#N/A</v>
      </c>
      <c r="T29" s="189"/>
    </row>
    <row r="30" spans="1:20" ht="23.1" customHeight="1" x14ac:dyDescent="0.25">
      <c r="A30" s="132">
        <v>11</v>
      </c>
      <c r="B30" s="292" t="e">
        <f>VLOOKUP($T30,УЧАСТНИКИ!$A$1:$K$716,3,FALSE)</f>
        <v>#N/A</v>
      </c>
      <c r="C30" s="305">
        <f t="shared" si="0"/>
        <v>0</v>
      </c>
      <c r="D30" s="135" t="e">
        <f>VLOOKUP($T30,УЧАСТНИКИ!$A$1:$K$716,4,FALSE)</f>
        <v>#N/A</v>
      </c>
      <c r="E30" s="135" t="e">
        <f>VLOOKUP($T30,УЧАСТНИКИ!$A$1:$K$716,8,FALSE)</f>
        <v>#N/A</v>
      </c>
      <c r="F30" s="217" t="e">
        <f>VLOOKUP($T30,УЧАСТНИКИ!$A$1:$K$716,5,FALSE)</f>
        <v>#N/A</v>
      </c>
      <c r="G30" s="135" t="e">
        <f>VLOOKUP($T30,УЧАСТНИКИ!#REF!,7,FALSE)</f>
        <v>#REF!</v>
      </c>
      <c r="H30" s="135" t="e">
        <f>VLOOKUP($T30,УЧАСТНИКИ!$A$1:$K$716,11,FALSE)</f>
        <v>#N/A</v>
      </c>
      <c r="I30" s="264"/>
      <c r="J30" s="264"/>
      <c r="K30" s="264"/>
      <c r="L30" s="264"/>
      <c r="M30" s="264"/>
      <c r="N30" s="264"/>
      <c r="O30" s="265" t="s">
        <v>177</v>
      </c>
      <c r="P30" s="266"/>
      <c r="Q30" s="411"/>
      <c r="R30" s="137"/>
      <c r="S30" s="300" t="e">
        <f>VLOOKUP($T30,УЧАСТНИКИ!$A$1:$K$716,10,FALSE)</f>
        <v>#N/A</v>
      </c>
      <c r="T30" s="189"/>
    </row>
    <row r="31" spans="1:20" ht="23.1" customHeight="1" x14ac:dyDescent="0.25">
      <c r="A31" s="132">
        <v>74</v>
      </c>
      <c r="B31" s="292" t="e">
        <f>VLOOKUP($T31,УЧАСТНИКИ!$A$1:$K$716,3,FALSE)</f>
        <v>#N/A</v>
      </c>
      <c r="C31" s="305">
        <f t="shared" si="0"/>
        <v>0</v>
      </c>
      <c r="D31" s="135" t="e">
        <f>VLOOKUP($T31,УЧАСТНИКИ!$A$1:$K$716,4,FALSE)</f>
        <v>#N/A</v>
      </c>
      <c r="E31" s="135" t="e">
        <f>VLOOKUP($T31,УЧАСТНИКИ!$A$1:$K$716,8,FALSE)</f>
        <v>#N/A</v>
      </c>
      <c r="F31" s="217" t="e">
        <f>VLOOKUP($T31,УЧАСТНИКИ!$A$1:$K$716,5,FALSE)</f>
        <v>#N/A</v>
      </c>
      <c r="G31" s="135" t="e">
        <f>VLOOKUP($T31,УЧАСТНИКИ!#REF!,7,FALSE)</f>
        <v>#REF!</v>
      </c>
      <c r="H31" s="135" t="e">
        <f>VLOOKUP($T31,УЧАСТНИКИ!$A$1:$K$716,11,FALSE)</f>
        <v>#N/A</v>
      </c>
      <c r="I31" s="264"/>
      <c r="J31" s="264"/>
      <c r="K31" s="264"/>
      <c r="L31" s="264"/>
      <c r="M31" s="264"/>
      <c r="N31" s="264"/>
      <c r="O31" s="265">
        <f t="shared" ref="O31:O94" si="2">MAX(I31:N31)</f>
        <v>0</v>
      </c>
      <c r="P31" s="266"/>
      <c r="Q31" s="411"/>
      <c r="R31" s="137"/>
      <c r="S31" s="300" t="e">
        <f>VLOOKUP($T31,УЧАСТНИКИ!$A$1:$K$716,10,FALSE)</f>
        <v>#N/A</v>
      </c>
      <c r="T31" s="189"/>
    </row>
    <row r="32" spans="1:20" ht="23.1" customHeight="1" x14ac:dyDescent="0.25">
      <c r="A32" s="132">
        <v>75</v>
      </c>
      <c r="B32" s="292" t="e">
        <f>VLOOKUP($T32,УЧАСТНИКИ!$A$1:$K$716,3,FALSE)</f>
        <v>#N/A</v>
      </c>
      <c r="C32" s="305">
        <f t="shared" si="0"/>
        <v>0</v>
      </c>
      <c r="D32" s="135" t="e">
        <f>VLOOKUP($T32,УЧАСТНИКИ!$A$1:$K$716,4,FALSE)</f>
        <v>#N/A</v>
      </c>
      <c r="E32" s="135" t="e">
        <f>VLOOKUP($T32,УЧАСТНИКИ!$A$1:$K$716,8,FALSE)</f>
        <v>#N/A</v>
      </c>
      <c r="F32" s="217" t="e">
        <f>VLOOKUP($T32,УЧАСТНИКИ!$A$1:$K$716,5,FALSE)</f>
        <v>#N/A</v>
      </c>
      <c r="G32" s="135" t="e">
        <f>VLOOKUP($T32,УЧАСТНИКИ!#REF!,7,FALSE)</f>
        <v>#REF!</v>
      </c>
      <c r="H32" s="135" t="e">
        <f>VLOOKUP($T32,УЧАСТНИКИ!$A$1:$K$716,11,FALSE)</f>
        <v>#N/A</v>
      </c>
      <c r="I32" s="264"/>
      <c r="J32" s="264"/>
      <c r="K32" s="264"/>
      <c r="L32" s="264"/>
      <c r="M32" s="264"/>
      <c r="N32" s="264"/>
      <c r="O32" s="265">
        <f t="shared" si="2"/>
        <v>0</v>
      </c>
      <c r="P32" s="266"/>
      <c r="Q32" s="411"/>
      <c r="R32" s="137"/>
      <c r="S32" s="300" t="e">
        <f>VLOOKUP($T32,УЧАСТНИКИ!$A$1:$K$716,10,FALSE)</f>
        <v>#N/A</v>
      </c>
      <c r="T32" s="189"/>
    </row>
    <row r="33" spans="1:20" ht="23.1" customHeight="1" x14ac:dyDescent="0.25">
      <c r="A33" s="132">
        <v>76</v>
      </c>
      <c r="B33" s="292" t="e">
        <f>VLOOKUP($T33,УЧАСТНИКИ!$A$1:$K$716,3,FALSE)</f>
        <v>#N/A</v>
      </c>
      <c r="C33" s="305">
        <f t="shared" si="0"/>
        <v>0</v>
      </c>
      <c r="D33" s="135" t="e">
        <f>VLOOKUP($T33,УЧАСТНИКИ!$A$1:$K$716,4,FALSE)</f>
        <v>#N/A</v>
      </c>
      <c r="E33" s="135" t="e">
        <f>VLOOKUP($T33,УЧАСТНИКИ!$A$1:$K$716,8,FALSE)</f>
        <v>#N/A</v>
      </c>
      <c r="F33" s="217" t="e">
        <f>VLOOKUP($T33,УЧАСТНИКИ!$A$1:$K$716,5,FALSE)</f>
        <v>#N/A</v>
      </c>
      <c r="G33" s="135" t="e">
        <f>VLOOKUP($T33,УЧАСТНИКИ!#REF!,7,FALSE)</f>
        <v>#REF!</v>
      </c>
      <c r="H33" s="135" t="e">
        <f>VLOOKUP($T33,УЧАСТНИКИ!$A$1:$K$716,11,FALSE)</f>
        <v>#N/A</v>
      </c>
      <c r="I33" s="264"/>
      <c r="J33" s="264"/>
      <c r="K33" s="264"/>
      <c r="L33" s="264"/>
      <c r="M33" s="264"/>
      <c r="N33" s="264"/>
      <c r="O33" s="265">
        <f t="shared" si="2"/>
        <v>0</v>
      </c>
      <c r="P33" s="266"/>
      <c r="Q33" s="411"/>
      <c r="R33" s="137"/>
      <c r="S33" s="300" t="e">
        <f>VLOOKUP($T33,УЧАСТНИКИ!$A$1:$K$716,10,FALSE)</f>
        <v>#N/A</v>
      </c>
      <c r="T33" s="189"/>
    </row>
    <row r="34" spans="1:20" ht="23.1" customHeight="1" x14ac:dyDescent="0.25">
      <c r="A34" s="132">
        <v>77</v>
      </c>
      <c r="B34" s="292" t="e">
        <f>VLOOKUP($T34,УЧАСТНИКИ!$A$1:$K$716,3,FALSE)</f>
        <v>#N/A</v>
      </c>
      <c r="C34" s="305">
        <f t="shared" si="0"/>
        <v>0</v>
      </c>
      <c r="D34" s="135" t="e">
        <f>VLOOKUP($T34,УЧАСТНИКИ!$A$1:$K$716,4,FALSE)</f>
        <v>#N/A</v>
      </c>
      <c r="E34" s="135" t="e">
        <f>VLOOKUP($T34,УЧАСТНИКИ!$A$1:$K$716,8,FALSE)</f>
        <v>#N/A</v>
      </c>
      <c r="F34" s="217" t="e">
        <f>VLOOKUP($T34,УЧАСТНИКИ!$A$1:$K$716,5,FALSE)</f>
        <v>#N/A</v>
      </c>
      <c r="G34" s="135" t="e">
        <f>VLOOKUP($T34,УЧАСТНИКИ!#REF!,7,FALSE)</f>
        <v>#REF!</v>
      </c>
      <c r="H34" s="135" t="e">
        <f>VLOOKUP($T34,УЧАСТНИКИ!$A$1:$K$716,11,FALSE)</f>
        <v>#N/A</v>
      </c>
      <c r="I34" s="264"/>
      <c r="J34" s="264"/>
      <c r="K34" s="264"/>
      <c r="L34" s="264"/>
      <c r="M34" s="264"/>
      <c r="N34" s="264"/>
      <c r="O34" s="265">
        <f t="shared" si="2"/>
        <v>0</v>
      </c>
      <c r="P34" s="266"/>
      <c r="Q34" s="411"/>
      <c r="R34" s="137"/>
      <c r="S34" s="300" t="e">
        <f>VLOOKUP($T34,УЧАСТНИКИ!$A$1:$K$716,10,FALSE)</f>
        <v>#N/A</v>
      </c>
      <c r="T34" s="189"/>
    </row>
    <row r="35" spans="1:20" ht="23.1" customHeight="1" x14ac:dyDescent="0.25">
      <c r="A35" s="132">
        <v>78</v>
      </c>
      <c r="B35" s="292" t="e">
        <f>VLOOKUP($T35,УЧАСТНИКИ!$A$1:$K$716,3,FALSE)</f>
        <v>#N/A</v>
      </c>
      <c r="C35" s="305">
        <f t="shared" si="0"/>
        <v>0</v>
      </c>
      <c r="D35" s="135" t="e">
        <f>VLOOKUP($T35,УЧАСТНИКИ!$A$1:$K$716,4,FALSE)</f>
        <v>#N/A</v>
      </c>
      <c r="E35" s="135" t="e">
        <f>VLOOKUP($T35,УЧАСТНИКИ!$A$1:$K$716,8,FALSE)</f>
        <v>#N/A</v>
      </c>
      <c r="F35" s="217" t="e">
        <f>VLOOKUP($T35,УЧАСТНИКИ!$A$1:$K$716,5,FALSE)</f>
        <v>#N/A</v>
      </c>
      <c r="G35" s="135" t="e">
        <f>VLOOKUP($T35,УЧАСТНИКИ!#REF!,7,FALSE)</f>
        <v>#REF!</v>
      </c>
      <c r="H35" s="135" t="e">
        <f>VLOOKUP($T35,УЧАСТНИКИ!$A$1:$K$716,11,FALSE)</f>
        <v>#N/A</v>
      </c>
      <c r="I35" s="264"/>
      <c r="J35" s="264"/>
      <c r="K35" s="264"/>
      <c r="L35" s="264"/>
      <c r="M35" s="264"/>
      <c r="N35" s="264"/>
      <c r="O35" s="265">
        <f t="shared" si="2"/>
        <v>0</v>
      </c>
      <c r="P35" s="266"/>
      <c r="Q35" s="411"/>
      <c r="R35" s="137"/>
      <c r="S35" s="300" t="e">
        <f>VLOOKUP($T35,УЧАСТНИКИ!$A$1:$K$716,10,FALSE)</f>
        <v>#N/A</v>
      </c>
      <c r="T35" s="189"/>
    </row>
    <row r="36" spans="1:20" ht="23.1" customHeight="1" x14ac:dyDescent="0.25">
      <c r="A36" s="132">
        <v>79</v>
      </c>
      <c r="B36" s="292" t="e">
        <f>VLOOKUP($T36,УЧАСТНИКИ!$A$1:$K$716,3,FALSE)</f>
        <v>#N/A</v>
      </c>
      <c r="C36" s="305">
        <f t="shared" si="0"/>
        <v>0</v>
      </c>
      <c r="D36" s="135" t="e">
        <f>VLOOKUP($T36,УЧАСТНИКИ!$A$1:$K$716,4,FALSE)</f>
        <v>#N/A</v>
      </c>
      <c r="E36" s="135" t="e">
        <f>VLOOKUP($T36,УЧАСТНИКИ!$A$1:$K$716,8,FALSE)</f>
        <v>#N/A</v>
      </c>
      <c r="F36" s="217" t="e">
        <f>VLOOKUP($T36,УЧАСТНИКИ!$A$1:$K$716,5,FALSE)</f>
        <v>#N/A</v>
      </c>
      <c r="G36" s="135" t="e">
        <f>VLOOKUP($T36,УЧАСТНИКИ!#REF!,7,FALSE)</f>
        <v>#REF!</v>
      </c>
      <c r="H36" s="135" t="e">
        <f>VLOOKUP($T36,УЧАСТНИКИ!$A$1:$K$716,11,FALSE)</f>
        <v>#N/A</v>
      </c>
      <c r="I36" s="264"/>
      <c r="J36" s="264"/>
      <c r="K36" s="264"/>
      <c r="L36" s="264"/>
      <c r="M36" s="264"/>
      <c r="N36" s="264"/>
      <c r="O36" s="265">
        <f t="shared" si="2"/>
        <v>0</v>
      </c>
      <c r="P36" s="266"/>
      <c r="Q36" s="135"/>
      <c r="R36" s="266"/>
      <c r="S36" s="300" t="e">
        <f>VLOOKUP($T36,УЧАСТНИКИ!$A$1:$K$716,10,FALSE)</f>
        <v>#N/A</v>
      </c>
      <c r="T36" s="189"/>
    </row>
    <row r="37" spans="1:20" ht="23.1" customHeight="1" x14ac:dyDescent="0.25">
      <c r="A37" s="132">
        <v>80</v>
      </c>
      <c r="B37" s="292" t="e">
        <f>VLOOKUP($T37,УЧАСТНИКИ!$A$1:$K$716,3,FALSE)</f>
        <v>#N/A</v>
      </c>
      <c r="C37" s="305">
        <f t="shared" si="0"/>
        <v>0</v>
      </c>
      <c r="D37" s="135" t="e">
        <f>VLOOKUP($T37,УЧАСТНИКИ!$A$1:$K$716,4,FALSE)</f>
        <v>#N/A</v>
      </c>
      <c r="E37" s="135" t="e">
        <f>VLOOKUP($T37,УЧАСТНИКИ!$A$1:$K$716,8,FALSE)</f>
        <v>#N/A</v>
      </c>
      <c r="F37" s="217" t="e">
        <f>VLOOKUP($T37,УЧАСТНИКИ!$A$1:$K$716,5,FALSE)</f>
        <v>#N/A</v>
      </c>
      <c r="G37" s="135" t="e">
        <f>VLOOKUP($T37,УЧАСТНИКИ!#REF!,7,FALSE)</f>
        <v>#REF!</v>
      </c>
      <c r="H37" s="135" t="e">
        <f>VLOOKUP($T37,УЧАСТНИКИ!$A$1:$K$716,11,FALSE)</f>
        <v>#N/A</v>
      </c>
      <c r="I37" s="264"/>
      <c r="J37" s="264"/>
      <c r="K37" s="264"/>
      <c r="L37" s="264"/>
      <c r="M37" s="264"/>
      <c r="N37" s="264"/>
      <c r="O37" s="265">
        <f t="shared" si="2"/>
        <v>0</v>
      </c>
      <c r="P37" s="266"/>
      <c r="Q37" s="135"/>
      <c r="R37" s="266"/>
      <c r="S37" s="300" t="e">
        <f>VLOOKUP($T37,УЧАСТНИКИ!$A$1:$K$716,10,FALSE)</f>
        <v>#N/A</v>
      </c>
      <c r="T37" s="189"/>
    </row>
    <row r="38" spans="1:20" ht="23.1" customHeight="1" x14ac:dyDescent="0.25">
      <c r="A38" s="132">
        <v>81</v>
      </c>
      <c r="B38" s="292" t="e">
        <f>VLOOKUP($T38,УЧАСТНИКИ!$A$1:$K$716,3,FALSE)</f>
        <v>#N/A</v>
      </c>
      <c r="C38" s="305">
        <f t="shared" si="0"/>
        <v>0</v>
      </c>
      <c r="D38" s="135" t="e">
        <f>VLOOKUP($T38,УЧАСТНИКИ!$A$1:$K$716,4,FALSE)</f>
        <v>#N/A</v>
      </c>
      <c r="E38" s="135" t="e">
        <f>VLOOKUP($T38,УЧАСТНИКИ!$A$1:$K$716,8,FALSE)</f>
        <v>#N/A</v>
      </c>
      <c r="F38" s="217" t="e">
        <f>VLOOKUP($T38,УЧАСТНИКИ!$A$1:$K$716,5,FALSE)</f>
        <v>#N/A</v>
      </c>
      <c r="G38" s="135" t="e">
        <f>VLOOKUP($T38,УЧАСТНИКИ!#REF!,7,FALSE)</f>
        <v>#REF!</v>
      </c>
      <c r="H38" s="135" t="e">
        <f>VLOOKUP($T38,УЧАСТНИКИ!$A$1:$K$716,11,FALSE)</f>
        <v>#N/A</v>
      </c>
      <c r="I38" s="264"/>
      <c r="J38" s="264"/>
      <c r="K38" s="264"/>
      <c r="L38" s="264"/>
      <c r="M38" s="264"/>
      <c r="N38" s="264"/>
      <c r="O38" s="265">
        <f t="shared" si="2"/>
        <v>0</v>
      </c>
      <c r="P38" s="266"/>
      <c r="Q38" s="135"/>
      <c r="R38" s="266"/>
      <c r="S38" s="300" t="e">
        <f>VLOOKUP($T38,УЧАСТНИКИ!$A$1:$K$716,10,FALSE)</f>
        <v>#N/A</v>
      </c>
      <c r="T38" s="189"/>
    </row>
    <row r="39" spans="1:20" ht="23.1" customHeight="1" x14ac:dyDescent="0.25">
      <c r="A39" s="132">
        <v>82</v>
      </c>
      <c r="B39" s="292" t="e">
        <f>VLOOKUP($T39,УЧАСТНИКИ!$A$1:$K$716,3,FALSE)</f>
        <v>#N/A</v>
      </c>
      <c r="C39" s="305">
        <f t="shared" si="0"/>
        <v>0</v>
      </c>
      <c r="D39" s="135" t="e">
        <f>VLOOKUP($T39,УЧАСТНИКИ!$A$1:$K$716,4,FALSE)</f>
        <v>#N/A</v>
      </c>
      <c r="E39" s="135" t="e">
        <f>VLOOKUP($T39,УЧАСТНИКИ!$A$1:$K$716,8,FALSE)</f>
        <v>#N/A</v>
      </c>
      <c r="F39" s="217" t="e">
        <f>VLOOKUP($T39,УЧАСТНИКИ!$A$1:$K$716,5,FALSE)</f>
        <v>#N/A</v>
      </c>
      <c r="G39" s="135" t="e">
        <f>VLOOKUP($T39,УЧАСТНИКИ!#REF!,7,FALSE)</f>
        <v>#REF!</v>
      </c>
      <c r="H39" s="135" t="e">
        <f>VLOOKUP($T39,УЧАСТНИКИ!$A$1:$K$716,11,FALSE)</f>
        <v>#N/A</v>
      </c>
      <c r="I39" s="264"/>
      <c r="J39" s="264"/>
      <c r="K39" s="264"/>
      <c r="L39" s="264"/>
      <c r="M39" s="264"/>
      <c r="N39" s="264"/>
      <c r="O39" s="265">
        <f t="shared" si="2"/>
        <v>0</v>
      </c>
      <c r="P39" s="266"/>
      <c r="Q39" s="135"/>
      <c r="R39" s="266"/>
      <c r="S39" s="300" t="e">
        <f>VLOOKUP($T39,УЧАСТНИКИ!$A$1:$K$716,10,FALSE)</f>
        <v>#N/A</v>
      </c>
      <c r="T39" s="189"/>
    </row>
    <row r="40" spans="1:20" ht="23.1" customHeight="1" x14ac:dyDescent="0.25">
      <c r="A40" s="132">
        <v>83</v>
      </c>
      <c r="B40" s="292" t="e">
        <f>VLOOKUP($T40,УЧАСТНИКИ!$A$1:$K$716,3,FALSE)</f>
        <v>#N/A</v>
      </c>
      <c r="C40" s="305">
        <f t="shared" si="0"/>
        <v>0</v>
      </c>
      <c r="D40" s="135" t="e">
        <f>VLOOKUP($T40,УЧАСТНИКИ!$A$1:$K$716,4,FALSE)</f>
        <v>#N/A</v>
      </c>
      <c r="E40" s="135" t="e">
        <f>VLOOKUP($T40,УЧАСТНИКИ!$A$1:$K$716,8,FALSE)</f>
        <v>#N/A</v>
      </c>
      <c r="F40" s="217" t="e">
        <f>VLOOKUP($T40,УЧАСТНИКИ!$A$1:$K$716,5,FALSE)</f>
        <v>#N/A</v>
      </c>
      <c r="G40" s="135" t="e">
        <f>VLOOKUP($T40,УЧАСТНИКИ!#REF!,7,FALSE)</f>
        <v>#REF!</v>
      </c>
      <c r="H40" s="135" t="e">
        <f>VLOOKUP($T40,УЧАСТНИКИ!$A$1:$K$716,11,FALSE)</f>
        <v>#N/A</v>
      </c>
      <c r="I40" s="264"/>
      <c r="J40" s="264"/>
      <c r="K40" s="264"/>
      <c r="L40" s="264"/>
      <c r="M40" s="264"/>
      <c r="N40" s="264"/>
      <c r="O40" s="265">
        <f t="shared" si="2"/>
        <v>0</v>
      </c>
      <c r="P40" s="266"/>
      <c r="Q40" s="135"/>
      <c r="R40" s="266"/>
      <c r="S40" s="300" t="e">
        <f>VLOOKUP($T40,УЧАСТНИКИ!$A$1:$K$716,10,FALSE)</f>
        <v>#N/A</v>
      </c>
      <c r="T40" s="189"/>
    </row>
    <row r="41" spans="1:20" ht="23.1" customHeight="1" x14ac:dyDescent="0.25">
      <c r="A41" s="132">
        <v>84</v>
      </c>
      <c r="B41" s="292" t="e">
        <f>VLOOKUP($T41,УЧАСТНИКИ!$A$1:$K$716,3,FALSE)</f>
        <v>#N/A</v>
      </c>
      <c r="C41" s="305">
        <f t="shared" si="0"/>
        <v>0</v>
      </c>
      <c r="D41" s="135" t="e">
        <f>VLOOKUP($T41,УЧАСТНИКИ!$A$1:$K$716,4,FALSE)</f>
        <v>#N/A</v>
      </c>
      <c r="E41" s="135" t="e">
        <f>VLOOKUP($T41,УЧАСТНИКИ!$A$1:$K$716,8,FALSE)</f>
        <v>#N/A</v>
      </c>
      <c r="F41" s="217" t="e">
        <f>VLOOKUP($T41,УЧАСТНИКИ!$A$1:$K$716,5,FALSE)</f>
        <v>#N/A</v>
      </c>
      <c r="G41" s="135" t="e">
        <f>VLOOKUP($T41,УЧАСТНИКИ!#REF!,7,FALSE)</f>
        <v>#REF!</v>
      </c>
      <c r="H41" s="135" t="e">
        <f>VLOOKUP($T41,УЧАСТНИКИ!$A$1:$K$716,11,FALSE)</f>
        <v>#N/A</v>
      </c>
      <c r="I41" s="264"/>
      <c r="J41" s="264"/>
      <c r="K41" s="264"/>
      <c r="L41" s="264"/>
      <c r="M41" s="264"/>
      <c r="N41" s="264"/>
      <c r="O41" s="265">
        <f t="shared" si="2"/>
        <v>0</v>
      </c>
      <c r="P41" s="266"/>
      <c r="Q41" s="135"/>
      <c r="R41" s="266"/>
      <c r="S41" s="300" t="e">
        <f>VLOOKUP($T41,УЧАСТНИКИ!$A$1:$K$716,10,FALSE)</f>
        <v>#N/A</v>
      </c>
      <c r="T41" s="189"/>
    </row>
    <row r="42" spans="1:20" ht="23.1" customHeight="1" x14ac:dyDescent="0.25">
      <c r="A42" s="132">
        <v>85</v>
      </c>
      <c r="B42" s="292" t="e">
        <f>VLOOKUP($T42,УЧАСТНИКИ!$A$1:$K$716,3,FALSE)</f>
        <v>#N/A</v>
      </c>
      <c r="C42" s="305">
        <f t="shared" si="0"/>
        <v>0</v>
      </c>
      <c r="D42" s="135" t="e">
        <f>VLOOKUP($T42,УЧАСТНИКИ!$A$1:$K$716,4,FALSE)</f>
        <v>#N/A</v>
      </c>
      <c r="E42" s="135" t="e">
        <f>VLOOKUP($T42,УЧАСТНИКИ!$A$1:$K$716,8,FALSE)</f>
        <v>#N/A</v>
      </c>
      <c r="F42" s="217" t="e">
        <f>VLOOKUP($T42,УЧАСТНИКИ!$A$1:$K$716,5,FALSE)</f>
        <v>#N/A</v>
      </c>
      <c r="G42" s="135" t="e">
        <f>VLOOKUP($T42,УЧАСТНИКИ!#REF!,7,FALSE)</f>
        <v>#REF!</v>
      </c>
      <c r="H42" s="135" t="e">
        <f>VLOOKUP($T42,УЧАСТНИКИ!$A$1:$K$716,11,FALSE)</f>
        <v>#N/A</v>
      </c>
      <c r="I42" s="264"/>
      <c r="J42" s="264"/>
      <c r="K42" s="264"/>
      <c r="L42" s="264"/>
      <c r="M42" s="264"/>
      <c r="N42" s="264"/>
      <c r="O42" s="265">
        <f t="shared" si="2"/>
        <v>0</v>
      </c>
      <c r="P42" s="266"/>
      <c r="Q42" s="135"/>
      <c r="R42" s="266"/>
      <c r="S42" s="300" t="e">
        <f>VLOOKUP($T42,УЧАСТНИКИ!$A$1:$K$716,10,FALSE)</f>
        <v>#N/A</v>
      </c>
      <c r="T42" s="189"/>
    </row>
    <row r="43" spans="1:20" ht="23.1" customHeight="1" x14ac:dyDescent="0.25">
      <c r="A43" s="132">
        <v>86</v>
      </c>
      <c r="B43" s="292" t="e">
        <f>VLOOKUP($T43,УЧАСТНИКИ!$A$1:$K$716,3,FALSE)</f>
        <v>#N/A</v>
      </c>
      <c r="C43" s="305">
        <f t="shared" si="0"/>
        <v>0</v>
      </c>
      <c r="D43" s="135" t="e">
        <f>VLOOKUP($T43,УЧАСТНИКИ!$A$1:$K$716,4,FALSE)</f>
        <v>#N/A</v>
      </c>
      <c r="E43" s="135" t="e">
        <f>VLOOKUP($T43,УЧАСТНИКИ!$A$1:$K$716,8,FALSE)</f>
        <v>#N/A</v>
      </c>
      <c r="F43" s="217" t="e">
        <f>VLOOKUP($T43,УЧАСТНИКИ!$A$1:$K$716,5,FALSE)</f>
        <v>#N/A</v>
      </c>
      <c r="G43" s="135" t="e">
        <f>VLOOKUP($T43,УЧАСТНИКИ!#REF!,7,FALSE)</f>
        <v>#REF!</v>
      </c>
      <c r="H43" s="135" t="e">
        <f>VLOOKUP($T43,УЧАСТНИКИ!$A$1:$K$716,11,FALSE)</f>
        <v>#N/A</v>
      </c>
      <c r="I43" s="264"/>
      <c r="J43" s="264"/>
      <c r="K43" s="264"/>
      <c r="L43" s="264"/>
      <c r="M43" s="264"/>
      <c r="N43" s="264"/>
      <c r="O43" s="265">
        <f t="shared" si="2"/>
        <v>0</v>
      </c>
      <c r="P43" s="266"/>
      <c r="Q43" s="135"/>
      <c r="R43" s="266"/>
      <c r="S43" s="300" t="e">
        <f>VLOOKUP($T43,УЧАСТНИКИ!$A$1:$K$716,10,FALSE)</f>
        <v>#N/A</v>
      </c>
      <c r="T43" s="189"/>
    </row>
    <row r="44" spans="1:20" ht="23.1" customHeight="1" x14ac:dyDescent="0.25">
      <c r="A44" s="132">
        <v>87</v>
      </c>
      <c r="B44" s="292" t="e">
        <f>VLOOKUP($T44,УЧАСТНИКИ!$A$1:$K$716,3,FALSE)</f>
        <v>#N/A</v>
      </c>
      <c r="C44" s="305">
        <f t="shared" si="0"/>
        <v>0</v>
      </c>
      <c r="D44" s="135" t="e">
        <f>VLOOKUP($T44,УЧАСТНИКИ!$A$1:$K$716,4,FALSE)</f>
        <v>#N/A</v>
      </c>
      <c r="E44" s="135" t="e">
        <f>VLOOKUP($T44,УЧАСТНИКИ!$A$1:$K$716,8,FALSE)</f>
        <v>#N/A</v>
      </c>
      <c r="F44" s="217" t="e">
        <f>VLOOKUP($T44,УЧАСТНИКИ!$A$1:$K$716,5,FALSE)</f>
        <v>#N/A</v>
      </c>
      <c r="G44" s="135" t="e">
        <f>VLOOKUP($T44,УЧАСТНИКИ!#REF!,7,FALSE)</f>
        <v>#REF!</v>
      </c>
      <c r="H44" s="135" t="e">
        <f>VLOOKUP($T44,УЧАСТНИКИ!$A$1:$K$716,11,FALSE)</f>
        <v>#N/A</v>
      </c>
      <c r="I44" s="264"/>
      <c r="J44" s="264"/>
      <c r="K44" s="264"/>
      <c r="L44" s="264"/>
      <c r="M44" s="264"/>
      <c r="N44" s="264"/>
      <c r="O44" s="265">
        <f t="shared" si="2"/>
        <v>0</v>
      </c>
      <c r="P44" s="266"/>
      <c r="Q44" s="135"/>
      <c r="R44" s="266"/>
      <c r="S44" s="300" t="e">
        <f>VLOOKUP($T44,УЧАСТНИКИ!$A$1:$K$716,10,FALSE)</f>
        <v>#N/A</v>
      </c>
      <c r="T44" s="189"/>
    </row>
    <row r="45" spans="1:20" ht="23.1" customHeight="1" x14ac:dyDescent="0.25">
      <c r="A45" s="132">
        <v>88</v>
      </c>
      <c r="B45" s="292" t="e">
        <f>VLOOKUP($T45,УЧАСТНИКИ!$A$1:$K$716,3,FALSE)</f>
        <v>#N/A</v>
      </c>
      <c r="C45" s="305">
        <f t="shared" si="0"/>
        <v>0</v>
      </c>
      <c r="D45" s="135" t="e">
        <f>VLOOKUP($T45,УЧАСТНИКИ!$A$1:$K$716,4,FALSE)</f>
        <v>#N/A</v>
      </c>
      <c r="E45" s="135" t="e">
        <f>VLOOKUP($T45,УЧАСТНИКИ!$A$1:$K$716,8,FALSE)</f>
        <v>#N/A</v>
      </c>
      <c r="F45" s="217" t="e">
        <f>VLOOKUP($T45,УЧАСТНИКИ!$A$1:$K$716,5,FALSE)</f>
        <v>#N/A</v>
      </c>
      <c r="G45" s="135" t="e">
        <f>VLOOKUP($T45,УЧАСТНИКИ!#REF!,7,FALSE)</f>
        <v>#REF!</v>
      </c>
      <c r="H45" s="135" t="e">
        <f>VLOOKUP($T45,УЧАСТНИКИ!$A$1:$K$716,11,FALSE)</f>
        <v>#N/A</v>
      </c>
      <c r="I45" s="264"/>
      <c r="J45" s="264"/>
      <c r="K45" s="264"/>
      <c r="L45" s="264"/>
      <c r="M45" s="264"/>
      <c r="N45" s="264"/>
      <c r="O45" s="265">
        <f t="shared" si="2"/>
        <v>0</v>
      </c>
      <c r="P45" s="266"/>
      <c r="Q45" s="135"/>
      <c r="R45" s="266"/>
      <c r="S45" s="300" t="e">
        <f>VLOOKUP($T45,УЧАСТНИКИ!$A$1:$K$716,10,FALSE)</f>
        <v>#N/A</v>
      </c>
      <c r="T45" s="189"/>
    </row>
    <row r="46" spans="1:20" ht="23.1" customHeight="1" x14ac:dyDescent="0.25">
      <c r="A46" s="132">
        <v>89</v>
      </c>
      <c r="B46" s="292" t="e">
        <f>VLOOKUP($T46,УЧАСТНИКИ!$A$1:$K$716,3,FALSE)</f>
        <v>#N/A</v>
      </c>
      <c r="C46" s="305">
        <f t="shared" si="0"/>
        <v>0</v>
      </c>
      <c r="D46" s="135" t="e">
        <f>VLOOKUP($T46,УЧАСТНИКИ!$A$1:$K$716,4,FALSE)</f>
        <v>#N/A</v>
      </c>
      <c r="E46" s="135" t="e">
        <f>VLOOKUP($T46,УЧАСТНИКИ!$A$1:$K$716,8,FALSE)</f>
        <v>#N/A</v>
      </c>
      <c r="F46" s="217" t="e">
        <f>VLOOKUP($T46,УЧАСТНИКИ!$A$1:$K$716,5,FALSE)</f>
        <v>#N/A</v>
      </c>
      <c r="G46" s="135" t="e">
        <f>VLOOKUP($T46,УЧАСТНИКИ!#REF!,7,FALSE)</f>
        <v>#REF!</v>
      </c>
      <c r="H46" s="135" t="e">
        <f>VLOOKUP($T46,УЧАСТНИКИ!$A$1:$K$716,11,FALSE)</f>
        <v>#N/A</v>
      </c>
      <c r="I46" s="264"/>
      <c r="J46" s="264"/>
      <c r="K46" s="264"/>
      <c r="L46" s="264"/>
      <c r="M46" s="264"/>
      <c r="N46" s="264"/>
      <c r="O46" s="265">
        <f t="shared" si="2"/>
        <v>0</v>
      </c>
      <c r="P46" s="266"/>
      <c r="Q46" s="135"/>
      <c r="R46" s="266"/>
      <c r="S46" s="300" t="e">
        <f>VLOOKUP($T46,УЧАСТНИКИ!$A$1:$K$716,10,FALSE)</f>
        <v>#N/A</v>
      </c>
      <c r="T46" s="189"/>
    </row>
    <row r="47" spans="1:20" ht="23.1" customHeight="1" x14ac:dyDescent="0.25">
      <c r="A47" s="132">
        <v>90</v>
      </c>
      <c r="B47" s="292" t="e">
        <f>VLOOKUP($T47,УЧАСТНИКИ!$A$1:$K$716,3,FALSE)</f>
        <v>#N/A</v>
      </c>
      <c r="C47" s="305">
        <f t="shared" si="0"/>
        <v>0</v>
      </c>
      <c r="D47" s="135" t="e">
        <f>VLOOKUP($T47,УЧАСТНИКИ!$A$1:$K$716,4,FALSE)</f>
        <v>#N/A</v>
      </c>
      <c r="E47" s="135" t="e">
        <f>VLOOKUP($T47,УЧАСТНИКИ!$A$1:$K$716,8,FALSE)</f>
        <v>#N/A</v>
      </c>
      <c r="F47" s="217" t="e">
        <f>VLOOKUP($T47,УЧАСТНИКИ!$A$1:$K$716,5,FALSE)</f>
        <v>#N/A</v>
      </c>
      <c r="G47" s="135" t="e">
        <f>VLOOKUP($T47,УЧАСТНИКИ!#REF!,7,FALSE)</f>
        <v>#REF!</v>
      </c>
      <c r="H47" s="135" t="e">
        <f>VLOOKUP($T47,УЧАСТНИКИ!$A$1:$K$716,11,FALSE)</f>
        <v>#N/A</v>
      </c>
      <c r="I47" s="264"/>
      <c r="J47" s="264"/>
      <c r="K47" s="264"/>
      <c r="L47" s="264"/>
      <c r="M47" s="264"/>
      <c r="N47" s="264"/>
      <c r="O47" s="265">
        <f t="shared" si="2"/>
        <v>0</v>
      </c>
      <c r="P47" s="266"/>
      <c r="Q47" s="135"/>
      <c r="R47" s="266"/>
      <c r="S47" s="300" t="e">
        <f>VLOOKUP($T47,УЧАСТНИКИ!$A$1:$K$716,10,FALSE)</f>
        <v>#N/A</v>
      </c>
      <c r="T47" s="189"/>
    </row>
    <row r="48" spans="1:20" ht="23.1" customHeight="1" x14ac:dyDescent="0.25">
      <c r="A48" s="132">
        <v>91</v>
      </c>
      <c r="B48" s="292" t="e">
        <f>VLOOKUP($T48,УЧАСТНИКИ!$A$1:$K$716,3,FALSE)</f>
        <v>#N/A</v>
      </c>
      <c r="C48" s="305">
        <f t="shared" si="0"/>
        <v>0</v>
      </c>
      <c r="D48" s="135" t="e">
        <f>VLOOKUP($T48,УЧАСТНИКИ!$A$1:$K$716,4,FALSE)</f>
        <v>#N/A</v>
      </c>
      <c r="E48" s="135" t="e">
        <f>VLOOKUP($T48,УЧАСТНИКИ!$A$1:$K$716,8,FALSE)</f>
        <v>#N/A</v>
      </c>
      <c r="F48" s="217" t="e">
        <f>VLOOKUP($T48,УЧАСТНИКИ!$A$1:$K$716,5,FALSE)</f>
        <v>#N/A</v>
      </c>
      <c r="G48" s="135" t="e">
        <f>VLOOKUP($T48,УЧАСТНИКИ!#REF!,7,FALSE)</f>
        <v>#REF!</v>
      </c>
      <c r="H48" s="135" t="e">
        <f>VLOOKUP($T48,УЧАСТНИКИ!$A$1:$K$716,11,FALSE)</f>
        <v>#N/A</v>
      </c>
      <c r="I48" s="264"/>
      <c r="J48" s="264"/>
      <c r="K48" s="264"/>
      <c r="L48" s="264"/>
      <c r="M48" s="264"/>
      <c r="N48" s="264"/>
      <c r="O48" s="265">
        <f t="shared" si="2"/>
        <v>0</v>
      </c>
      <c r="P48" s="266"/>
      <c r="Q48" s="135"/>
      <c r="R48" s="266"/>
      <c r="S48" s="300" t="e">
        <f>VLOOKUP($T48,УЧАСТНИКИ!$A$1:$K$716,10,FALSE)</f>
        <v>#N/A</v>
      </c>
      <c r="T48" s="189"/>
    </row>
    <row r="49" spans="1:20" ht="23.1" customHeight="1" x14ac:dyDescent="0.25">
      <c r="A49" s="132">
        <v>92</v>
      </c>
      <c r="B49" s="292" t="e">
        <f>VLOOKUP($T49,УЧАСТНИКИ!$A$1:$K$716,3,FALSE)</f>
        <v>#N/A</v>
      </c>
      <c r="C49" s="305">
        <f t="shared" si="0"/>
        <v>0</v>
      </c>
      <c r="D49" s="135" t="e">
        <f>VLOOKUP($T49,УЧАСТНИКИ!$A$1:$K$716,4,FALSE)</f>
        <v>#N/A</v>
      </c>
      <c r="E49" s="135" t="e">
        <f>VLOOKUP($T49,УЧАСТНИКИ!$A$1:$K$716,8,FALSE)</f>
        <v>#N/A</v>
      </c>
      <c r="F49" s="217" t="e">
        <f>VLOOKUP($T49,УЧАСТНИКИ!$A$1:$K$716,5,FALSE)</f>
        <v>#N/A</v>
      </c>
      <c r="G49" s="135" t="e">
        <f>VLOOKUP($T49,УЧАСТНИКИ!#REF!,7,FALSE)</f>
        <v>#REF!</v>
      </c>
      <c r="H49" s="135" t="e">
        <f>VLOOKUP($T49,УЧАСТНИКИ!$A$1:$K$716,11,FALSE)</f>
        <v>#N/A</v>
      </c>
      <c r="I49" s="264"/>
      <c r="J49" s="264"/>
      <c r="K49" s="264"/>
      <c r="L49" s="264"/>
      <c r="M49" s="264"/>
      <c r="N49" s="264"/>
      <c r="O49" s="265">
        <f t="shared" si="2"/>
        <v>0</v>
      </c>
      <c r="P49" s="266"/>
      <c r="Q49" s="135"/>
      <c r="R49" s="266"/>
      <c r="S49" s="300" t="e">
        <f>VLOOKUP($T49,УЧАСТНИКИ!$A$1:$K$716,10,FALSE)</f>
        <v>#N/A</v>
      </c>
      <c r="T49" s="189"/>
    </row>
    <row r="50" spans="1:20" ht="23.1" customHeight="1" x14ac:dyDescent="0.25">
      <c r="A50" s="132">
        <v>93</v>
      </c>
      <c r="B50" s="292" t="e">
        <f>VLOOKUP($T50,УЧАСТНИКИ!$A$1:$K$716,3,FALSE)</f>
        <v>#N/A</v>
      </c>
      <c r="C50" s="305">
        <f t="shared" si="0"/>
        <v>0</v>
      </c>
      <c r="D50" s="135" t="e">
        <f>VLOOKUP($T50,УЧАСТНИКИ!$A$1:$K$716,4,FALSE)</f>
        <v>#N/A</v>
      </c>
      <c r="E50" s="135" t="e">
        <f>VLOOKUP($T50,УЧАСТНИКИ!$A$1:$K$716,8,FALSE)</f>
        <v>#N/A</v>
      </c>
      <c r="F50" s="217" t="e">
        <f>VLOOKUP($T50,УЧАСТНИКИ!$A$1:$K$716,5,FALSE)</f>
        <v>#N/A</v>
      </c>
      <c r="G50" s="135" t="e">
        <f>VLOOKUP($T50,УЧАСТНИКИ!#REF!,7,FALSE)</f>
        <v>#REF!</v>
      </c>
      <c r="H50" s="135" t="e">
        <f>VLOOKUP($T50,УЧАСТНИКИ!$A$1:$K$716,11,FALSE)</f>
        <v>#N/A</v>
      </c>
      <c r="I50" s="264"/>
      <c r="J50" s="264"/>
      <c r="K50" s="264"/>
      <c r="L50" s="264"/>
      <c r="M50" s="264"/>
      <c r="N50" s="264"/>
      <c r="O50" s="265">
        <f t="shared" si="2"/>
        <v>0</v>
      </c>
      <c r="P50" s="266"/>
      <c r="Q50" s="135"/>
      <c r="R50" s="266"/>
      <c r="S50" s="300" t="e">
        <f>VLOOKUP($T50,УЧАСТНИКИ!$A$1:$K$716,10,FALSE)</f>
        <v>#N/A</v>
      </c>
      <c r="T50" s="189"/>
    </row>
    <row r="51" spans="1:20" ht="23.1" customHeight="1" x14ac:dyDescent="0.25">
      <c r="A51" s="132">
        <v>94</v>
      </c>
      <c r="B51" s="292" t="e">
        <f>VLOOKUP($T51,УЧАСТНИКИ!$A$1:$K$716,3,FALSE)</f>
        <v>#N/A</v>
      </c>
      <c r="C51" s="305">
        <f t="shared" si="0"/>
        <v>0</v>
      </c>
      <c r="D51" s="135" t="e">
        <f>VLOOKUP($T51,УЧАСТНИКИ!$A$1:$K$716,4,FALSE)</f>
        <v>#N/A</v>
      </c>
      <c r="E51" s="135" t="e">
        <f>VLOOKUP($T51,УЧАСТНИКИ!$A$1:$K$716,8,FALSE)</f>
        <v>#N/A</v>
      </c>
      <c r="F51" s="217" t="e">
        <f>VLOOKUP($T51,УЧАСТНИКИ!$A$1:$K$716,5,FALSE)</f>
        <v>#N/A</v>
      </c>
      <c r="G51" s="135" t="e">
        <f>VLOOKUP($T51,УЧАСТНИКИ!#REF!,7,FALSE)</f>
        <v>#REF!</v>
      </c>
      <c r="H51" s="135" t="e">
        <f>VLOOKUP($T51,УЧАСТНИКИ!$A$1:$K$716,11,FALSE)</f>
        <v>#N/A</v>
      </c>
      <c r="I51" s="264"/>
      <c r="J51" s="264"/>
      <c r="K51" s="264"/>
      <c r="L51" s="264"/>
      <c r="M51" s="264"/>
      <c r="N51" s="264"/>
      <c r="O51" s="265">
        <f t="shared" si="2"/>
        <v>0</v>
      </c>
      <c r="P51" s="266"/>
      <c r="Q51" s="135"/>
      <c r="R51" s="266"/>
      <c r="S51" s="300" t="e">
        <f>VLOOKUP($T51,УЧАСТНИКИ!$A$1:$K$716,10,FALSE)</f>
        <v>#N/A</v>
      </c>
      <c r="T51" s="189"/>
    </row>
    <row r="52" spans="1:20" ht="23.1" customHeight="1" x14ac:dyDescent="0.25">
      <c r="A52" s="132">
        <v>95</v>
      </c>
      <c r="B52" s="292" t="e">
        <f>VLOOKUP($T52,УЧАСТНИКИ!$A$1:$K$716,3,FALSE)</f>
        <v>#N/A</v>
      </c>
      <c r="C52" s="305">
        <f t="shared" si="0"/>
        <v>0</v>
      </c>
      <c r="D52" s="135" t="e">
        <f>VLOOKUP($T52,УЧАСТНИКИ!$A$1:$K$716,4,FALSE)</f>
        <v>#N/A</v>
      </c>
      <c r="E52" s="135" t="e">
        <f>VLOOKUP($T52,УЧАСТНИКИ!$A$1:$K$716,8,FALSE)</f>
        <v>#N/A</v>
      </c>
      <c r="F52" s="217" t="e">
        <f>VLOOKUP($T52,УЧАСТНИКИ!$A$1:$K$716,5,FALSE)</f>
        <v>#N/A</v>
      </c>
      <c r="G52" s="135" t="e">
        <f>VLOOKUP($T52,УЧАСТНИКИ!#REF!,7,FALSE)</f>
        <v>#REF!</v>
      </c>
      <c r="H52" s="135" t="e">
        <f>VLOOKUP($T52,УЧАСТНИКИ!$A$1:$K$716,11,FALSE)</f>
        <v>#N/A</v>
      </c>
      <c r="I52" s="264"/>
      <c r="J52" s="264"/>
      <c r="K52" s="264"/>
      <c r="L52" s="264"/>
      <c r="M52" s="264"/>
      <c r="N52" s="264"/>
      <c r="O52" s="265">
        <f t="shared" si="2"/>
        <v>0</v>
      </c>
      <c r="P52" s="266"/>
      <c r="Q52" s="135"/>
      <c r="R52" s="266"/>
      <c r="S52" s="300" t="e">
        <f>VLOOKUP($T52,УЧАСТНИКИ!$A$1:$K$716,10,FALSE)</f>
        <v>#N/A</v>
      </c>
      <c r="T52" s="189"/>
    </row>
    <row r="53" spans="1:20" ht="23.1" customHeight="1" x14ac:dyDescent="0.25">
      <c r="A53" s="132">
        <v>96</v>
      </c>
      <c r="B53" s="292" t="e">
        <f>VLOOKUP($T53,УЧАСТНИКИ!$A$1:$K$716,3,FALSE)</f>
        <v>#N/A</v>
      </c>
      <c r="C53" s="305">
        <f t="shared" si="0"/>
        <v>0</v>
      </c>
      <c r="D53" s="135" t="e">
        <f>VLOOKUP($T53,УЧАСТНИКИ!$A$1:$K$716,4,FALSE)</f>
        <v>#N/A</v>
      </c>
      <c r="E53" s="135" t="e">
        <f>VLOOKUP($T53,УЧАСТНИКИ!$A$1:$K$716,8,FALSE)</f>
        <v>#N/A</v>
      </c>
      <c r="F53" s="217" t="e">
        <f>VLOOKUP($T53,УЧАСТНИКИ!$A$1:$K$716,5,FALSE)</f>
        <v>#N/A</v>
      </c>
      <c r="G53" s="135" t="e">
        <f>VLOOKUP($T53,УЧАСТНИКИ!#REF!,7,FALSE)</f>
        <v>#REF!</v>
      </c>
      <c r="H53" s="135" t="e">
        <f>VLOOKUP($T53,УЧАСТНИКИ!$A$1:$K$716,11,FALSE)</f>
        <v>#N/A</v>
      </c>
      <c r="I53" s="264"/>
      <c r="J53" s="264"/>
      <c r="K53" s="264"/>
      <c r="L53" s="264"/>
      <c r="M53" s="264"/>
      <c r="N53" s="264"/>
      <c r="O53" s="265">
        <f t="shared" si="2"/>
        <v>0</v>
      </c>
      <c r="P53" s="266"/>
      <c r="Q53" s="135"/>
      <c r="R53" s="266"/>
      <c r="S53" s="300" t="e">
        <f>VLOOKUP($T53,УЧАСТНИКИ!$A$1:$K$716,10,FALSE)</f>
        <v>#N/A</v>
      </c>
      <c r="T53" s="189"/>
    </row>
    <row r="54" spans="1:20" ht="23.1" customHeight="1" x14ac:dyDescent="0.25">
      <c r="A54" s="132">
        <v>97</v>
      </c>
      <c r="B54" s="292" t="e">
        <f>VLOOKUP($T54,УЧАСТНИКИ!$A$1:$K$716,3,FALSE)</f>
        <v>#N/A</v>
      </c>
      <c r="C54" s="305">
        <f t="shared" si="0"/>
        <v>0</v>
      </c>
      <c r="D54" s="135" t="e">
        <f>VLOOKUP($T54,УЧАСТНИКИ!$A$1:$K$716,4,FALSE)</f>
        <v>#N/A</v>
      </c>
      <c r="E54" s="135" t="e">
        <f>VLOOKUP($T54,УЧАСТНИКИ!$A$1:$K$716,8,FALSE)</f>
        <v>#N/A</v>
      </c>
      <c r="F54" s="217" t="e">
        <f>VLOOKUP($T54,УЧАСТНИКИ!$A$1:$K$716,5,FALSE)</f>
        <v>#N/A</v>
      </c>
      <c r="G54" s="135" t="e">
        <f>VLOOKUP($T54,УЧАСТНИКИ!#REF!,7,FALSE)</f>
        <v>#REF!</v>
      </c>
      <c r="H54" s="135" t="e">
        <f>VLOOKUP($T54,УЧАСТНИКИ!$A$1:$K$716,11,FALSE)</f>
        <v>#N/A</v>
      </c>
      <c r="I54" s="264"/>
      <c r="J54" s="264"/>
      <c r="K54" s="264"/>
      <c r="L54" s="264"/>
      <c r="M54" s="264"/>
      <c r="N54" s="264"/>
      <c r="O54" s="265">
        <f t="shared" si="2"/>
        <v>0</v>
      </c>
      <c r="P54" s="266"/>
      <c r="Q54" s="135"/>
      <c r="R54" s="266"/>
      <c r="S54" s="300" t="e">
        <f>VLOOKUP($T54,УЧАСТНИКИ!$A$1:$K$716,10,FALSE)</f>
        <v>#N/A</v>
      </c>
      <c r="T54" s="189"/>
    </row>
    <row r="55" spans="1:20" ht="23.1" customHeight="1" x14ac:dyDescent="0.25">
      <c r="A55" s="132">
        <v>98</v>
      </c>
      <c r="B55" s="292" t="e">
        <f>VLOOKUP($T55,УЧАСТНИКИ!$A$1:$K$716,3,FALSE)</f>
        <v>#N/A</v>
      </c>
      <c r="C55" s="305">
        <f t="shared" si="0"/>
        <v>0</v>
      </c>
      <c r="D55" s="135" t="e">
        <f>VLOOKUP($T55,УЧАСТНИКИ!$A$1:$K$716,4,FALSE)</f>
        <v>#N/A</v>
      </c>
      <c r="E55" s="135" t="e">
        <f>VLOOKUP($T55,УЧАСТНИКИ!$A$1:$K$716,8,FALSE)</f>
        <v>#N/A</v>
      </c>
      <c r="F55" s="217" t="e">
        <f>VLOOKUP($T55,УЧАСТНИКИ!$A$1:$K$716,5,FALSE)</f>
        <v>#N/A</v>
      </c>
      <c r="G55" s="135" t="e">
        <f>VLOOKUP($T55,УЧАСТНИКИ!#REF!,7,FALSE)</f>
        <v>#REF!</v>
      </c>
      <c r="H55" s="135" t="e">
        <f>VLOOKUP($T55,УЧАСТНИКИ!$A$1:$K$716,11,FALSE)</f>
        <v>#N/A</v>
      </c>
      <c r="I55" s="264"/>
      <c r="J55" s="264"/>
      <c r="K55" s="264"/>
      <c r="L55" s="264"/>
      <c r="M55" s="264"/>
      <c r="N55" s="264"/>
      <c r="O55" s="265">
        <f t="shared" si="2"/>
        <v>0</v>
      </c>
      <c r="P55" s="266"/>
      <c r="Q55" s="135"/>
      <c r="R55" s="266"/>
      <c r="S55" s="300" t="e">
        <f>VLOOKUP($T55,УЧАСТНИКИ!$A$1:$K$716,10,FALSE)</f>
        <v>#N/A</v>
      </c>
      <c r="T55" s="189"/>
    </row>
    <row r="56" spans="1:20" ht="23.1" customHeight="1" x14ac:dyDescent="0.25">
      <c r="A56" s="132">
        <v>99</v>
      </c>
      <c r="B56" s="292" t="e">
        <f>VLOOKUP($T56,УЧАСТНИКИ!$A$1:$K$716,3,FALSE)</f>
        <v>#N/A</v>
      </c>
      <c r="C56" s="305">
        <f t="shared" si="0"/>
        <v>0</v>
      </c>
      <c r="D56" s="135" t="e">
        <f>VLOOKUP($T56,УЧАСТНИКИ!$A$1:$K$716,4,FALSE)</f>
        <v>#N/A</v>
      </c>
      <c r="E56" s="135" t="e">
        <f>VLOOKUP($T56,УЧАСТНИКИ!$A$1:$K$716,8,FALSE)</f>
        <v>#N/A</v>
      </c>
      <c r="F56" s="217" t="e">
        <f>VLOOKUP($T56,УЧАСТНИКИ!$A$1:$K$716,5,FALSE)</f>
        <v>#N/A</v>
      </c>
      <c r="G56" s="135" t="e">
        <f>VLOOKUP($T56,УЧАСТНИКИ!#REF!,7,FALSE)</f>
        <v>#REF!</v>
      </c>
      <c r="H56" s="135" t="e">
        <f>VLOOKUP($T56,УЧАСТНИКИ!$A$1:$K$716,11,FALSE)</f>
        <v>#N/A</v>
      </c>
      <c r="I56" s="264"/>
      <c r="J56" s="264"/>
      <c r="K56" s="264"/>
      <c r="L56" s="264"/>
      <c r="M56" s="264"/>
      <c r="N56" s="264"/>
      <c r="O56" s="265">
        <f t="shared" si="2"/>
        <v>0</v>
      </c>
      <c r="P56" s="266"/>
      <c r="Q56" s="135"/>
      <c r="R56" s="266"/>
      <c r="S56" s="300" t="e">
        <f>VLOOKUP($T56,УЧАСТНИКИ!$A$1:$K$716,10,FALSE)</f>
        <v>#N/A</v>
      </c>
      <c r="T56" s="189"/>
    </row>
    <row r="57" spans="1:20" ht="23.1" customHeight="1" x14ac:dyDescent="0.25">
      <c r="A57" s="132">
        <v>100</v>
      </c>
      <c r="B57" s="292" t="e">
        <f>VLOOKUP($T57,УЧАСТНИКИ!$A$1:$K$716,3,FALSE)</f>
        <v>#N/A</v>
      </c>
      <c r="C57" s="305">
        <f t="shared" si="0"/>
        <v>0</v>
      </c>
      <c r="D57" s="135" t="e">
        <f>VLOOKUP($T57,УЧАСТНИКИ!$A$1:$K$716,4,FALSE)</f>
        <v>#N/A</v>
      </c>
      <c r="E57" s="135" t="e">
        <f>VLOOKUP($T57,УЧАСТНИКИ!$A$1:$K$716,8,FALSE)</f>
        <v>#N/A</v>
      </c>
      <c r="F57" s="217" t="e">
        <f>VLOOKUP($T57,УЧАСТНИКИ!$A$1:$K$716,5,FALSE)</f>
        <v>#N/A</v>
      </c>
      <c r="G57" s="135" t="e">
        <f>VLOOKUP($T57,УЧАСТНИКИ!#REF!,7,FALSE)</f>
        <v>#REF!</v>
      </c>
      <c r="H57" s="135" t="e">
        <f>VLOOKUP($T57,УЧАСТНИКИ!$A$1:$K$716,11,FALSE)</f>
        <v>#N/A</v>
      </c>
      <c r="I57" s="264"/>
      <c r="J57" s="264"/>
      <c r="K57" s="264"/>
      <c r="L57" s="264"/>
      <c r="M57" s="264"/>
      <c r="N57" s="264"/>
      <c r="O57" s="265">
        <f t="shared" si="2"/>
        <v>0</v>
      </c>
      <c r="P57" s="266"/>
      <c r="Q57" s="135"/>
      <c r="R57" s="266"/>
      <c r="S57" s="300" t="e">
        <f>VLOOKUP($T57,УЧАСТНИКИ!$A$1:$K$716,10,FALSE)</f>
        <v>#N/A</v>
      </c>
      <c r="T57" s="189"/>
    </row>
    <row r="58" spans="1:20" ht="23.1" customHeight="1" x14ac:dyDescent="0.25">
      <c r="A58" s="132">
        <v>101</v>
      </c>
      <c r="B58" s="292" t="e">
        <f>VLOOKUP($T58,УЧАСТНИКИ!$A$1:$K$716,3,FALSE)</f>
        <v>#N/A</v>
      </c>
      <c r="C58" s="305">
        <f t="shared" si="0"/>
        <v>0</v>
      </c>
      <c r="D58" s="135" t="e">
        <f>VLOOKUP($T58,УЧАСТНИКИ!$A$1:$K$716,4,FALSE)</f>
        <v>#N/A</v>
      </c>
      <c r="E58" s="135" t="e">
        <f>VLOOKUP($T58,УЧАСТНИКИ!$A$1:$K$716,8,FALSE)</f>
        <v>#N/A</v>
      </c>
      <c r="F58" s="217" t="e">
        <f>VLOOKUP($T58,УЧАСТНИКИ!$A$1:$K$716,5,FALSE)</f>
        <v>#N/A</v>
      </c>
      <c r="G58" s="135" t="e">
        <f>VLOOKUP($T58,УЧАСТНИКИ!#REF!,7,FALSE)</f>
        <v>#REF!</v>
      </c>
      <c r="H58" s="135" t="e">
        <f>VLOOKUP($T58,УЧАСТНИКИ!$A$1:$K$716,11,FALSE)</f>
        <v>#N/A</v>
      </c>
      <c r="I58" s="264"/>
      <c r="J58" s="264"/>
      <c r="K58" s="264"/>
      <c r="L58" s="264"/>
      <c r="M58" s="264"/>
      <c r="N58" s="264"/>
      <c r="O58" s="265">
        <f t="shared" si="2"/>
        <v>0</v>
      </c>
      <c r="P58" s="266"/>
      <c r="Q58" s="135"/>
      <c r="R58" s="266"/>
      <c r="S58" s="300" t="e">
        <f>VLOOKUP($T58,УЧАСТНИКИ!$A$1:$K$716,10,FALSE)</f>
        <v>#N/A</v>
      </c>
      <c r="T58" s="189"/>
    </row>
    <row r="59" spans="1:20" ht="23.1" customHeight="1" x14ac:dyDescent="0.25">
      <c r="A59" s="132">
        <v>102</v>
      </c>
      <c r="B59" s="292" t="e">
        <f>VLOOKUP($T59,УЧАСТНИКИ!$A$1:$K$716,3,FALSE)</f>
        <v>#N/A</v>
      </c>
      <c r="C59" s="305">
        <f t="shared" si="0"/>
        <v>0</v>
      </c>
      <c r="D59" s="135" t="e">
        <f>VLOOKUP($T59,УЧАСТНИКИ!$A$1:$K$716,4,FALSE)</f>
        <v>#N/A</v>
      </c>
      <c r="E59" s="135" t="e">
        <f>VLOOKUP($T59,УЧАСТНИКИ!$A$1:$K$716,8,FALSE)</f>
        <v>#N/A</v>
      </c>
      <c r="F59" s="217" t="e">
        <f>VLOOKUP($T59,УЧАСТНИКИ!$A$1:$K$716,5,FALSE)</f>
        <v>#N/A</v>
      </c>
      <c r="G59" s="135" t="e">
        <f>VLOOKUP($T59,УЧАСТНИКИ!#REF!,7,FALSE)</f>
        <v>#REF!</v>
      </c>
      <c r="H59" s="135" t="e">
        <f>VLOOKUP($T59,УЧАСТНИКИ!$A$1:$K$716,11,FALSE)</f>
        <v>#N/A</v>
      </c>
      <c r="I59" s="264"/>
      <c r="J59" s="264"/>
      <c r="K59" s="264"/>
      <c r="L59" s="264"/>
      <c r="M59" s="264"/>
      <c r="N59" s="264"/>
      <c r="O59" s="265">
        <f t="shared" si="2"/>
        <v>0</v>
      </c>
      <c r="P59" s="266"/>
      <c r="Q59" s="135"/>
      <c r="R59" s="266"/>
      <c r="S59" s="300" t="e">
        <f>VLOOKUP($T59,УЧАСТНИКИ!$A$1:$K$716,10,FALSE)</f>
        <v>#N/A</v>
      </c>
      <c r="T59" s="189"/>
    </row>
    <row r="60" spans="1:20" ht="23.1" customHeight="1" x14ac:dyDescent="0.25">
      <c r="A60" s="132">
        <v>103</v>
      </c>
      <c r="B60" s="292" t="e">
        <f>VLOOKUP($T60,УЧАСТНИКИ!$A$1:$K$716,3,FALSE)</f>
        <v>#N/A</v>
      </c>
      <c r="C60" s="305">
        <f t="shared" si="0"/>
        <v>0</v>
      </c>
      <c r="D60" s="135" t="e">
        <f>VLOOKUP($T60,УЧАСТНИКИ!$A$1:$K$716,4,FALSE)</f>
        <v>#N/A</v>
      </c>
      <c r="E60" s="135" t="e">
        <f>VLOOKUP($T60,УЧАСТНИКИ!$A$1:$K$716,8,FALSE)</f>
        <v>#N/A</v>
      </c>
      <c r="F60" s="217" t="e">
        <f>VLOOKUP($T60,УЧАСТНИКИ!$A$1:$K$716,5,FALSE)</f>
        <v>#N/A</v>
      </c>
      <c r="G60" s="135" t="e">
        <f>VLOOKUP($T60,УЧАСТНИКИ!#REF!,7,FALSE)</f>
        <v>#REF!</v>
      </c>
      <c r="H60" s="135" t="e">
        <f>VLOOKUP($T60,УЧАСТНИКИ!$A$1:$K$716,11,FALSE)</f>
        <v>#N/A</v>
      </c>
      <c r="I60" s="264"/>
      <c r="J60" s="264"/>
      <c r="K60" s="264"/>
      <c r="L60" s="264"/>
      <c r="M60" s="264"/>
      <c r="N60" s="264"/>
      <c r="O60" s="265">
        <f t="shared" si="2"/>
        <v>0</v>
      </c>
      <c r="P60" s="266"/>
      <c r="Q60" s="135"/>
      <c r="R60" s="266"/>
      <c r="S60" s="300" t="e">
        <f>VLOOKUP($T60,УЧАСТНИКИ!$A$1:$K$716,10,FALSE)</f>
        <v>#N/A</v>
      </c>
      <c r="T60" s="189"/>
    </row>
    <row r="61" spans="1:20" ht="23.1" customHeight="1" x14ac:dyDescent="0.25">
      <c r="A61" s="132">
        <v>104</v>
      </c>
      <c r="B61" s="292" t="e">
        <f>VLOOKUP($T61,УЧАСТНИКИ!$A$1:$K$716,3,FALSE)</f>
        <v>#N/A</v>
      </c>
      <c r="C61" s="305">
        <f t="shared" si="0"/>
        <v>0</v>
      </c>
      <c r="D61" s="135" t="e">
        <f>VLOOKUP($T61,УЧАСТНИКИ!$A$1:$K$716,4,FALSE)</f>
        <v>#N/A</v>
      </c>
      <c r="E61" s="135" t="e">
        <f>VLOOKUP($T61,УЧАСТНИКИ!$A$1:$K$716,8,FALSE)</f>
        <v>#N/A</v>
      </c>
      <c r="F61" s="217" t="e">
        <f>VLOOKUP($T61,УЧАСТНИКИ!$A$1:$K$716,5,FALSE)</f>
        <v>#N/A</v>
      </c>
      <c r="G61" s="135" t="e">
        <f>VLOOKUP($T61,УЧАСТНИКИ!#REF!,7,FALSE)</f>
        <v>#REF!</v>
      </c>
      <c r="H61" s="135" t="e">
        <f>VLOOKUP($T61,УЧАСТНИКИ!$A$1:$K$716,11,FALSE)</f>
        <v>#N/A</v>
      </c>
      <c r="I61" s="264"/>
      <c r="J61" s="264"/>
      <c r="K61" s="264"/>
      <c r="L61" s="264"/>
      <c r="M61" s="264"/>
      <c r="N61" s="264"/>
      <c r="O61" s="265">
        <f t="shared" si="2"/>
        <v>0</v>
      </c>
      <c r="P61" s="266"/>
      <c r="Q61" s="135"/>
      <c r="R61" s="266"/>
      <c r="S61" s="300" t="e">
        <f>VLOOKUP($T61,УЧАСТНИКИ!$A$1:$K$716,10,FALSE)</f>
        <v>#N/A</v>
      </c>
      <c r="T61" s="189"/>
    </row>
    <row r="62" spans="1:20" ht="23.1" customHeight="1" x14ac:dyDescent="0.25">
      <c r="A62" s="132">
        <v>105</v>
      </c>
      <c r="B62" s="292" t="e">
        <f>VLOOKUP($T62,УЧАСТНИКИ!$A$1:$K$716,3,FALSE)</f>
        <v>#N/A</v>
      </c>
      <c r="C62" s="305">
        <f t="shared" si="0"/>
        <v>0</v>
      </c>
      <c r="D62" s="135" t="e">
        <f>VLOOKUP($T62,УЧАСТНИКИ!$A$1:$K$716,4,FALSE)</f>
        <v>#N/A</v>
      </c>
      <c r="E62" s="135" t="e">
        <f>VLOOKUP($T62,УЧАСТНИКИ!$A$1:$K$716,8,FALSE)</f>
        <v>#N/A</v>
      </c>
      <c r="F62" s="217" t="e">
        <f>VLOOKUP($T62,УЧАСТНИКИ!$A$1:$K$716,5,FALSE)</f>
        <v>#N/A</v>
      </c>
      <c r="G62" s="135" t="e">
        <f>VLOOKUP($T62,УЧАСТНИКИ!#REF!,7,FALSE)</f>
        <v>#REF!</v>
      </c>
      <c r="H62" s="135" t="e">
        <f>VLOOKUP($T62,УЧАСТНИКИ!$A$1:$K$716,11,FALSE)</f>
        <v>#N/A</v>
      </c>
      <c r="I62" s="264"/>
      <c r="J62" s="264"/>
      <c r="K62" s="264"/>
      <c r="L62" s="264"/>
      <c r="M62" s="264"/>
      <c r="N62" s="264"/>
      <c r="O62" s="265">
        <f t="shared" si="2"/>
        <v>0</v>
      </c>
      <c r="P62" s="266"/>
      <c r="Q62" s="135"/>
      <c r="R62" s="266"/>
      <c r="S62" s="300" t="e">
        <f>VLOOKUP($T62,УЧАСТНИКИ!$A$1:$K$716,10,FALSE)</f>
        <v>#N/A</v>
      </c>
      <c r="T62" s="189"/>
    </row>
    <row r="63" spans="1:20" ht="23.1" customHeight="1" x14ac:dyDescent="0.25">
      <c r="A63" s="132">
        <v>106</v>
      </c>
      <c r="B63" s="292" t="e">
        <f>VLOOKUP($T63,УЧАСТНИКИ!$A$1:$K$716,3,FALSE)</f>
        <v>#N/A</v>
      </c>
      <c r="C63" s="305">
        <f t="shared" si="0"/>
        <v>0</v>
      </c>
      <c r="D63" s="135" t="e">
        <f>VLOOKUP($T63,УЧАСТНИКИ!$A$1:$K$716,4,FALSE)</f>
        <v>#N/A</v>
      </c>
      <c r="E63" s="135" t="e">
        <f>VLOOKUP($T63,УЧАСТНИКИ!$A$1:$K$716,8,FALSE)</f>
        <v>#N/A</v>
      </c>
      <c r="F63" s="217" t="e">
        <f>VLOOKUP($T63,УЧАСТНИКИ!$A$1:$K$716,5,FALSE)</f>
        <v>#N/A</v>
      </c>
      <c r="G63" s="135" t="e">
        <f>VLOOKUP($T63,УЧАСТНИКИ!#REF!,7,FALSE)</f>
        <v>#REF!</v>
      </c>
      <c r="H63" s="135" t="e">
        <f>VLOOKUP($T63,УЧАСТНИКИ!$A$1:$K$716,11,FALSE)</f>
        <v>#N/A</v>
      </c>
      <c r="I63" s="264"/>
      <c r="J63" s="264"/>
      <c r="K63" s="264"/>
      <c r="L63" s="264"/>
      <c r="M63" s="264"/>
      <c r="N63" s="264"/>
      <c r="O63" s="265">
        <f t="shared" si="2"/>
        <v>0</v>
      </c>
      <c r="P63" s="266"/>
      <c r="Q63" s="135"/>
      <c r="R63" s="266"/>
      <c r="S63" s="300" t="e">
        <f>VLOOKUP($T63,УЧАСТНИКИ!$A$1:$K$716,10,FALSE)</f>
        <v>#N/A</v>
      </c>
      <c r="T63" s="189"/>
    </row>
    <row r="64" spans="1:20" ht="23.1" customHeight="1" x14ac:dyDescent="0.25">
      <c r="A64" s="132">
        <v>107</v>
      </c>
      <c r="B64" s="292" t="e">
        <f>VLOOKUP($T64,УЧАСТНИКИ!$A$1:$K$716,3,FALSE)</f>
        <v>#N/A</v>
      </c>
      <c r="C64" s="305">
        <f t="shared" si="0"/>
        <v>0</v>
      </c>
      <c r="D64" s="135" t="e">
        <f>VLOOKUP($T64,УЧАСТНИКИ!$A$1:$K$716,4,FALSE)</f>
        <v>#N/A</v>
      </c>
      <c r="E64" s="135" t="e">
        <f>VLOOKUP($T64,УЧАСТНИКИ!$A$1:$K$716,8,FALSE)</f>
        <v>#N/A</v>
      </c>
      <c r="F64" s="217" t="e">
        <f>VLOOKUP($T64,УЧАСТНИКИ!$A$1:$K$716,5,FALSE)</f>
        <v>#N/A</v>
      </c>
      <c r="G64" s="135" t="e">
        <f>VLOOKUP($T64,УЧАСТНИКИ!#REF!,7,FALSE)</f>
        <v>#REF!</v>
      </c>
      <c r="H64" s="135" t="e">
        <f>VLOOKUP($T64,УЧАСТНИКИ!$A$1:$K$716,11,FALSE)</f>
        <v>#N/A</v>
      </c>
      <c r="I64" s="264"/>
      <c r="J64" s="264"/>
      <c r="K64" s="264"/>
      <c r="L64" s="264"/>
      <c r="M64" s="264"/>
      <c r="N64" s="264"/>
      <c r="O64" s="265">
        <f t="shared" si="2"/>
        <v>0</v>
      </c>
      <c r="P64" s="266"/>
      <c r="Q64" s="135"/>
      <c r="R64" s="266"/>
      <c r="S64" s="300" t="e">
        <f>VLOOKUP($T64,УЧАСТНИКИ!$A$1:$K$716,10,FALSE)</f>
        <v>#N/A</v>
      </c>
      <c r="T64" s="189"/>
    </row>
    <row r="65" spans="1:20" ht="23.1" customHeight="1" x14ac:dyDescent="0.25">
      <c r="A65" s="132">
        <v>108</v>
      </c>
      <c r="B65" s="292" t="e">
        <f>VLOOKUP($T65,УЧАСТНИКИ!$A$1:$K$716,3,FALSE)</f>
        <v>#N/A</v>
      </c>
      <c r="C65" s="305">
        <f t="shared" si="0"/>
        <v>0</v>
      </c>
      <c r="D65" s="135" t="e">
        <f>VLOOKUP($T65,УЧАСТНИКИ!$A$1:$K$716,4,FALSE)</f>
        <v>#N/A</v>
      </c>
      <c r="E65" s="135" t="e">
        <f>VLOOKUP($T65,УЧАСТНИКИ!$A$1:$K$716,8,FALSE)</f>
        <v>#N/A</v>
      </c>
      <c r="F65" s="217" t="e">
        <f>VLOOKUP($T65,УЧАСТНИКИ!$A$1:$K$716,5,FALSE)</f>
        <v>#N/A</v>
      </c>
      <c r="G65" s="135" t="e">
        <f>VLOOKUP($T65,УЧАСТНИКИ!#REF!,7,FALSE)</f>
        <v>#REF!</v>
      </c>
      <c r="H65" s="135" t="e">
        <f>VLOOKUP($T65,УЧАСТНИКИ!$A$1:$K$716,11,FALSE)</f>
        <v>#N/A</v>
      </c>
      <c r="I65" s="264"/>
      <c r="J65" s="264"/>
      <c r="K65" s="264"/>
      <c r="L65" s="264"/>
      <c r="M65" s="264"/>
      <c r="N65" s="264"/>
      <c r="O65" s="265">
        <f t="shared" si="2"/>
        <v>0</v>
      </c>
      <c r="P65" s="266"/>
      <c r="Q65" s="135"/>
      <c r="R65" s="266"/>
      <c r="S65" s="300" t="e">
        <f>VLOOKUP($T65,УЧАСТНИКИ!$A$1:$K$716,10,FALSE)</f>
        <v>#N/A</v>
      </c>
      <c r="T65" s="189"/>
    </row>
    <row r="66" spans="1:20" ht="23.1" customHeight="1" x14ac:dyDescent="0.25">
      <c r="A66" s="132">
        <v>109</v>
      </c>
      <c r="B66" s="292" t="e">
        <f>VLOOKUP($T66,УЧАСТНИКИ!$A$1:$K$716,3,FALSE)</f>
        <v>#N/A</v>
      </c>
      <c r="C66" s="305">
        <f t="shared" si="0"/>
        <v>0</v>
      </c>
      <c r="D66" s="135" t="e">
        <f>VLOOKUP($T66,УЧАСТНИКИ!$A$1:$K$716,4,FALSE)</f>
        <v>#N/A</v>
      </c>
      <c r="E66" s="135" t="e">
        <f>VLOOKUP($T66,УЧАСТНИКИ!$A$1:$K$716,8,FALSE)</f>
        <v>#N/A</v>
      </c>
      <c r="F66" s="217" t="e">
        <f>VLOOKUP($T66,УЧАСТНИКИ!$A$1:$K$716,5,FALSE)</f>
        <v>#N/A</v>
      </c>
      <c r="G66" s="135" t="e">
        <f>VLOOKUP($T66,УЧАСТНИКИ!#REF!,7,FALSE)</f>
        <v>#REF!</v>
      </c>
      <c r="H66" s="135" t="e">
        <f>VLOOKUP($T66,УЧАСТНИКИ!$A$1:$K$716,11,FALSE)</f>
        <v>#N/A</v>
      </c>
      <c r="I66" s="264"/>
      <c r="J66" s="264"/>
      <c r="K66" s="264"/>
      <c r="L66" s="264"/>
      <c r="M66" s="264"/>
      <c r="N66" s="264"/>
      <c r="O66" s="265">
        <f t="shared" si="2"/>
        <v>0</v>
      </c>
      <c r="P66" s="266"/>
      <c r="Q66" s="135"/>
      <c r="R66" s="266"/>
      <c r="S66" s="300" t="e">
        <f>VLOOKUP($T66,УЧАСТНИКИ!$A$1:$K$716,10,FALSE)</f>
        <v>#N/A</v>
      </c>
      <c r="T66" s="189"/>
    </row>
    <row r="67" spans="1:20" ht="23.1" customHeight="1" x14ac:dyDescent="0.25">
      <c r="A67" s="132">
        <v>110</v>
      </c>
      <c r="B67" s="292" t="e">
        <f>VLOOKUP($T67,УЧАСТНИКИ!$A$1:$K$716,3,FALSE)</f>
        <v>#N/A</v>
      </c>
      <c r="C67" s="305">
        <f t="shared" si="0"/>
        <v>0</v>
      </c>
      <c r="D67" s="135" t="e">
        <f>VLOOKUP($T67,УЧАСТНИКИ!$A$1:$K$716,4,FALSE)</f>
        <v>#N/A</v>
      </c>
      <c r="E67" s="135" t="e">
        <f>VLOOKUP($T67,УЧАСТНИКИ!$A$1:$K$716,8,FALSE)</f>
        <v>#N/A</v>
      </c>
      <c r="F67" s="217" t="e">
        <f>VLOOKUP($T67,УЧАСТНИКИ!$A$1:$K$716,5,FALSE)</f>
        <v>#N/A</v>
      </c>
      <c r="G67" s="135" t="e">
        <f>VLOOKUP($T67,УЧАСТНИКИ!#REF!,7,FALSE)</f>
        <v>#REF!</v>
      </c>
      <c r="H67" s="135" t="e">
        <f>VLOOKUP($T67,УЧАСТНИКИ!$A$1:$K$716,11,FALSE)</f>
        <v>#N/A</v>
      </c>
      <c r="I67" s="264"/>
      <c r="J67" s="264"/>
      <c r="K67" s="264"/>
      <c r="L67" s="264"/>
      <c r="M67" s="264"/>
      <c r="N67" s="264"/>
      <c r="O67" s="265">
        <f t="shared" si="2"/>
        <v>0</v>
      </c>
      <c r="P67" s="266"/>
      <c r="Q67" s="135"/>
      <c r="R67" s="266"/>
      <c r="S67" s="300" t="e">
        <f>VLOOKUP($T67,УЧАСТНИКИ!$A$1:$K$716,10,FALSE)</f>
        <v>#N/A</v>
      </c>
      <c r="T67" s="189"/>
    </row>
    <row r="68" spans="1:20" ht="23.1" customHeight="1" x14ac:dyDescent="0.25">
      <c r="A68" s="132">
        <v>111</v>
      </c>
      <c r="B68" s="292" t="e">
        <f>VLOOKUP($T68,УЧАСТНИКИ!$A$1:$K$716,3,FALSE)</f>
        <v>#N/A</v>
      </c>
      <c r="C68" s="305">
        <f t="shared" si="0"/>
        <v>0</v>
      </c>
      <c r="D68" s="135" t="e">
        <f>VLOOKUP($T68,УЧАСТНИКИ!$A$1:$K$716,4,FALSE)</f>
        <v>#N/A</v>
      </c>
      <c r="E68" s="135" t="e">
        <f>VLOOKUP($T68,УЧАСТНИКИ!$A$1:$K$716,8,FALSE)</f>
        <v>#N/A</v>
      </c>
      <c r="F68" s="217" t="e">
        <f>VLOOKUP($T68,УЧАСТНИКИ!$A$1:$K$716,5,FALSE)</f>
        <v>#N/A</v>
      </c>
      <c r="G68" s="135" t="e">
        <f>VLOOKUP($T68,УЧАСТНИКИ!#REF!,7,FALSE)</f>
        <v>#REF!</v>
      </c>
      <c r="H68" s="135" t="e">
        <f>VLOOKUP($T68,УЧАСТНИКИ!$A$1:$K$716,11,FALSE)</f>
        <v>#N/A</v>
      </c>
      <c r="I68" s="264"/>
      <c r="J68" s="264"/>
      <c r="K68" s="264"/>
      <c r="L68" s="264"/>
      <c r="M68" s="264"/>
      <c r="N68" s="264"/>
      <c r="O68" s="265">
        <f t="shared" si="2"/>
        <v>0</v>
      </c>
      <c r="P68" s="266"/>
      <c r="Q68" s="135"/>
      <c r="R68" s="266"/>
      <c r="S68" s="300" t="e">
        <f>VLOOKUP($T68,УЧАСТНИКИ!$A$1:$K$716,10,FALSE)</f>
        <v>#N/A</v>
      </c>
      <c r="T68" s="189"/>
    </row>
    <row r="69" spans="1:20" ht="23.1" customHeight="1" x14ac:dyDescent="0.25">
      <c r="A69" s="132">
        <v>112</v>
      </c>
      <c r="B69" s="292" t="e">
        <f>VLOOKUP($T69,УЧАСТНИКИ!$A$1:$K$716,3,FALSE)</f>
        <v>#N/A</v>
      </c>
      <c r="C69" s="305">
        <f t="shared" si="0"/>
        <v>0</v>
      </c>
      <c r="D69" s="135" t="e">
        <f>VLOOKUP($T69,УЧАСТНИКИ!$A$1:$K$716,4,FALSE)</f>
        <v>#N/A</v>
      </c>
      <c r="E69" s="135" t="e">
        <f>VLOOKUP($T69,УЧАСТНИКИ!$A$1:$K$716,8,FALSE)</f>
        <v>#N/A</v>
      </c>
      <c r="F69" s="217" t="e">
        <f>VLOOKUP($T69,УЧАСТНИКИ!$A$1:$K$716,5,FALSE)</f>
        <v>#N/A</v>
      </c>
      <c r="G69" s="135" t="e">
        <f>VLOOKUP($T69,УЧАСТНИКИ!#REF!,7,FALSE)</f>
        <v>#REF!</v>
      </c>
      <c r="H69" s="135" t="e">
        <f>VLOOKUP($T69,УЧАСТНИКИ!$A$1:$K$716,11,FALSE)</f>
        <v>#N/A</v>
      </c>
      <c r="I69" s="264"/>
      <c r="J69" s="264"/>
      <c r="K69" s="264"/>
      <c r="L69" s="264"/>
      <c r="M69" s="264"/>
      <c r="N69" s="264"/>
      <c r="O69" s="265">
        <f t="shared" si="2"/>
        <v>0</v>
      </c>
      <c r="P69" s="266"/>
      <c r="Q69" s="135"/>
      <c r="R69" s="266"/>
      <c r="S69" s="300" t="e">
        <f>VLOOKUP($T69,УЧАСТНИКИ!$A$1:$K$716,10,FALSE)</f>
        <v>#N/A</v>
      </c>
      <c r="T69" s="189"/>
    </row>
    <row r="70" spans="1:20" ht="23.1" customHeight="1" x14ac:dyDescent="0.25">
      <c r="A70" s="132">
        <v>113</v>
      </c>
      <c r="B70" s="292" t="e">
        <f>VLOOKUP($T70,УЧАСТНИКИ!$A$1:$K$716,3,FALSE)</f>
        <v>#N/A</v>
      </c>
      <c r="C70" s="305">
        <f t="shared" si="0"/>
        <v>0</v>
      </c>
      <c r="D70" s="135" t="e">
        <f>VLOOKUP($T70,УЧАСТНИКИ!$A$1:$K$716,4,FALSE)</f>
        <v>#N/A</v>
      </c>
      <c r="E70" s="135" t="e">
        <f>VLOOKUP($T70,УЧАСТНИКИ!$A$1:$K$716,8,FALSE)</f>
        <v>#N/A</v>
      </c>
      <c r="F70" s="217" t="e">
        <f>VLOOKUP($T70,УЧАСТНИКИ!$A$1:$K$716,5,FALSE)</f>
        <v>#N/A</v>
      </c>
      <c r="G70" s="135" t="e">
        <f>VLOOKUP($T70,УЧАСТНИКИ!#REF!,7,FALSE)</f>
        <v>#REF!</v>
      </c>
      <c r="H70" s="135" t="e">
        <f>VLOOKUP($T70,УЧАСТНИКИ!$A$1:$K$716,11,FALSE)</f>
        <v>#N/A</v>
      </c>
      <c r="I70" s="264"/>
      <c r="J70" s="264"/>
      <c r="K70" s="264"/>
      <c r="L70" s="264"/>
      <c r="M70" s="264"/>
      <c r="N70" s="264"/>
      <c r="O70" s="265">
        <f t="shared" si="2"/>
        <v>0</v>
      </c>
      <c r="P70" s="266"/>
      <c r="Q70" s="135"/>
      <c r="R70" s="266"/>
      <c r="S70" s="300" t="e">
        <f>VLOOKUP($T70,УЧАСТНИКИ!$A$1:$K$716,10,FALSE)</f>
        <v>#N/A</v>
      </c>
      <c r="T70" s="189"/>
    </row>
    <row r="71" spans="1:20" ht="23.1" customHeight="1" x14ac:dyDescent="0.25">
      <c r="A71" s="132">
        <v>114</v>
      </c>
      <c r="B71" s="292" t="e">
        <f>VLOOKUP($T71,УЧАСТНИКИ!$A$1:$K$716,3,FALSE)</f>
        <v>#N/A</v>
      </c>
      <c r="C71" s="305">
        <f t="shared" si="0"/>
        <v>0</v>
      </c>
      <c r="D71" s="135" t="e">
        <f>VLOOKUP($T71,УЧАСТНИКИ!$A$1:$K$716,4,FALSE)</f>
        <v>#N/A</v>
      </c>
      <c r="E71" s="135" t="e">
        <f>VLOOKUP($T71,УЧАСТНИКИ!$A$1:$K$716,8,FALSE)</f>
        <v>#N/A</v>
      </c>
      <c r="F71" s="217" t="e">
        <f>VLOOKUP($T71,УЧАСТНИКИ!$A$1:$K$716,5,FALSE)</f>
        <v>#N/A</v>
      </c>
      <c r="G71" s="135" t="e">
        <f>VLOOKUP($T71,УЧАСТНИКИ!#REF!,7,FALSE)</f>
        <v>#REF!</v>
      </c>
      <c r="H71" s="135" t="e">
        <f>VLOOKUP($T71,УЧАСТНИКИ!$A$1:$K$716,11,FALSE)</f>
        <v>#N/A</v>
      </c>
      <c r="I71" s="264"/>
      <c r="J71" s="264"/>
      <c r="K71" s="264"/>
      <c r="L71" s="264"/>
      <c r="M71" s="264"/>
      <c r="N71" s="264"/>
      <c r="O71" s="265">
        <f t="shared" si="2"/>
        <v>0</v>
      </c>
      <c r="P71" s="266"/>
      <c r="Q71" s="135"/>
      <c r="R71" s="266"/>
      <c r="S71" s="300" t="e">
        <f>VLOOKUP($T71,УЧАСТНИКИ!$A$1:$K$716,10,FALSE)</f>
        <v>#N/A</v>
      </c>
      <c r="T71" s="189"/>
    </row>
    <row r="72" spans="1:20" ht="23.1" customHeight="1" x14ac:dyDescent="0.25">
      <c r="A72" s="132">
        <v>115</v>
      </c>
      <c r="B72" s="292" t="e">
        <f>VLOOKUP($T72,УЧАСТНИКИ!$A$1:$K$716,3,FALSE)</f>
        <v>#N/A</v>
      </c>
      <c r="C72" s="305">
        <f t="shared" si="0"/>
        <v>0</v>
      </c>
      <c r="D72" s="135" t="e">
        <f>VLOOKUP($T72,УЧАСТНИКИ!$A$1:$K$716,4,FALSE)</f>
        <v>#N/A</v>
      </c>
      <c r="E72" s="135" t="e">
        <f>VLOOKUP($T72,УЧАСТНИКИ!$A$1:$K$716,8,FALSE)</f>
        <v>#N/A</v>
      </c>
      <c r="F72" s="217" t="e">
        <f>VLOOKUP($T72,УЧАСТНИКИ!$A$1:$K$716,5,FALSE)</f>
        <v>#N/A</v>
      </c>
      <c r="G72" s="135" t="e">
        <f>VLOOKUP($T72,УЧАСТНИКИ!#REF!,7,FALSE)</f>
        <v>#REF!</v>
      </c>
      <c r="H72" s="135" t="e">
        <f>VLOOKUP($T72,УЧАСТНИКИ!$A$1:$K$716,11,FALSE)</f>
        <v>#N/A</v>
      </c>
      <c r="I72" s="264"/>
      <c r="J72" s="264"/>
      <c r="K72" s="264"/>
      <c r="L72" s="264"/>
      <c r="M72" s="264"/>
      <c r="N72" s="264"/>
      <c r="O72" s="265">
        <f t="shared" si="2"/>
        <v>0</v>
      </c>
      <c r="P72" s="266"/>
      <c r="Q72" s="135"/>
      <c r="R72" s="266"/>
      <c r="S72" s="300" t="e">
        <f>VLOOKUP($T72,УЧАСТНИКИ!$A$1:$K$716,10,FALSE)</f>
        <v>#N/A</v>
      </c>
      <c r="T72" s="189"/>
    </row>
    <row r="73" spans="1:20" ht="23.1" customHeight="1" x14ac:dyDescent="0.25">
      <c r="A73" s="132">
        <v>116</v>
      </c>
      <c r="B73" s="292" t="e">
        <f>VLOOKUP($T73,УЧАСТНИКИ!$A$1:$K$716,3,FALSE)</f>
        <v>#N/A</v>
      </c>
      <c r="C73" s="305">
        <f t="shared" si="0"/>
        <v>0</v>
      </c>
      <c r="D73" s="135" t="e">
        <f>VLOOKUP($T73,УЧАСТНИКИ!$A$1:$K$716,4,FALSE)</f>
        <v>#N/A</v>
      </c>
      <c r="E73" s="135" t="e">
        <f>VLOOKUP($T73,УЧАСТНИКИ!$A$1:$K$716,8,FALSE)</f>
        <v>#N/A</v>
      </c>
      <c r="F73" s="217" t="e">
        <f>VLOOKUP($T73,УЧАСТНИКИ!$A$1:$K$716,5,FALSE)</f>
        <v>#N/A</v>
      </c>
      <c r="G73" s="135" t="e">
        <f>VLOOKUP($T73,УЧАСТНИКИ!#REF!,7,FALSE)</f>
        <v>#REF!</v>
      </c>
      <c r="H73" s="135" t="e">
        <f>VLOOKUP($T73,УЧАСТНИКИ!$A$1:$K$716,11,FALSE)</f>
        <v>#N/A</v>
      </c>
      <c r="I73" s="264"/>
      <c r="J73" s="264"/>
      <c r="K73" s="264"/>
      <c r="L73" s="264"/>
      <c r="M73" s="264"/>
      <c r="N73" s="264"/>
      <c r="O73" s="265">
        <f t="shared" si="2"/>
        <v>0</v>
      </c>
      <c r="P73" s="266"/>
      <c r="Q73" s="135"/>
      <c r="R73" s="266"/>
      <c r="S73" s="300" t="e">
        <f>VLOOKUP($T73,УЧАСТНИКИ!$A$1:$K$716,10,FALSE)</f>
        <v>#N/A</v>
      </c>
      <c r="T73" s="189"/>
    </row>
    <row r="74" spans="1:20" ht="23.1" customHeight="1" x14ac:dyDescent="0.25">
      <c r="A74" s="132">
        <v>117</v>
      </c>
      <c r="B74" s="292" t="e">
        <f>VLOOKUP($T74,УЧАСТНИКИ!$A$1:$K$716,3,FALSE)</f>
        <v>#N/A</v>
      </c>
      <c r="C74" s="305">
        <f t="shared" si="0"/>
        <v>0</v>
      </c>
      <c r="D74" s="135" t="e">
        <f>VLOOKUP($T74,УЧАСТНИКИ!$A$1:$K$716,4,FALSE)</f>
        <v>#N/A</v>
      </c>
      <c r="E74" s="135" t="e">
        <f>VLOOKUP($T74,УЧАСТНИКИ!$A$1:$K$716,8,FALSE)</f>
        <v>#N/A</v>
      </c>
      <c r="F74" s="217" t="e">
        <f>VLOOKUP($T74,УЧАСТНИКИ!$A$1:$K$716,5,FALSE)</f>
        <v>#N/A</v>
      </c>
      <c r="G74" s="135" t="e">
        <f>VLOOKUP($T74,УЧАСТНИКИ!#REF!,7,FALSE)</f>
        <v>#REF!</v>
      </c>
      <c r="H74" s="135" t="e">
        <f>VLOOKUP($T74,УЧАСТНИКИ!$A$1:$K$716,11,FALSE)</f>
        <v>#N/A</v>
      </c>
      <c r="I74" s="264"/>
      <c r="J74" s="264"/>
      <c r="K74" s="264"/>
      <c r="L74" s="264"/>
      <c r="M74" s="264"/>
      <c r="N74" s="264"/>
      <c r="O74" s="265">
        <f t="shared" si="2"/>
        <v>0</v>
      </c>
      <c r="P74" s="266"/>
      <c r="Q74" s="135"/>
      <c r="R74" s="266"/>
      <c r="S74" s="300" t="e">
        <f>VLOOKUP($T74,УЧАСТНИКИ!$A$1:$K$716,10,FALSE)</f>
        <v>#N/A</v>
      </c>
      <c r="T74" s="189"/>
    </row>
    <row r="75" spans="1:20" ht="23.1" customHeight="1" x14ac:dyDescent="0.25">
      <c r="A75" s="132">
        <v>118</v>
      </c>
      <c r="B75" s="292" t="e">
        <f>VLOOKUP($T75,УЧАСТНИКИ!$A$1:$K$716,3,FALSE)</f>
        <v>#N/A</v>
      </c>
      <c r="C75" s="305">
        <f t="shared" si="0"/>
        <v>0</v>
      </c>
      <c r="D75" s="135" t="e">
        <f>VLOOKUP($T75,УЧАСТНИКИ!$A$1:$K$716,4,FALSE)</f>
        <v>#N/A</v>
      </c>
      <c r="E75" s="135" t="e">
        <f>VLOOKUP($T75,УЧАСТНИКИ!$A$1:$K$716,8,FALSE)</f>
        <v>#N/A</v>
      </c>
      <c r="F75" s="217" t="e">
        <f>VLOOKUP($T75,УЧАСТНИКИ!$A$1:$K$716,5,FALSE)</f>
        <v>#N/A</v>
      </c>
      <c r="G75" s="135" t="e">
        <f>VLOOKUP($T75,УЧАСТНИКИ!#REF!,7,FALSE)</f>
        <v>#REF!</v>
      </c>
      <c r="H75" s="135" t="e">
        <f>VLOOKUP($T75,УЧАСТНИКИ!$A$1:$K$716,11,FALSE)</f>
        <v>#N/A</v>
      </c>
      <c r="I75" s="264"/>
      <c r="J75" s="264"/>
      <c r="K75" s="264"/>
      <c r="L75" s="264"/>
      <c r="M75" s="264"/>
      <c r="N75" s="264"/>
      <c r="O75" s="265">
        <f t="shared" si="2"/>
        <v>0</v>
      </c>
      <c r="P75" s="266"/>
      <c r="Q75" s="135"/>
      <c r="R75" s="266"/>
      <c r="S75" s="300" t="e">
        <f>VLOOKUP($T75,УЧАСТНИКИ!$A$1:$K$716,10,FALSE)</f>
        <v>#N/A</v>
      </c>
      <c r="T75" s="189"/>
    </row>
    <row r="76" spans="1:20" ht="23.1" customHeight="1" x14ac:dyDescent="0.25">
      <c r="A76" s="132">
        <v>119</v>
      </c>
      <c r="B76" s="292" t="e">
        <f>VLOOKUP($T76,УЧАСТНИКИ!$A$1:$K$716,3,FALSE)</f>
        <v>#N/A</v>
      </c>
      <c r="C76" s="305">
        <f t="shared" si="0"/>
        <v>0</v>
      </c>
      <c r="D76" s="135" t="e">
        <f>VLOOKUP($T76,УЧАСТНИКИ!$A$1:$K$716,4,FALSE)</f>
        <v>#N/A</v>
      </c>
      <c r="E76" s="135" t="e">
        <f>VLOOKUP($T76,УЧАСТНИКИ!$A$1:$K$716,8,FALSE)</f>
        <v>#N/A</v>
      </c>
      <c r="F76" s="217" t="e">
        <f>VLOOKUP($T76,УЧАСТНИКИ!$A$1:$K$716,5,FALSE)</f>
        <v>#N/A</v>
      </c>
      <c r="G76" s="135" t="e">
        <f>VLOOKUP($T76,УЧАСТНИКИ!#REF!,7,FALSE)</f>
        <v>#REF!</v>
      </c>
      <c r="H76" s="135" t="e">
        <f>VLOOKUP($T76,УЧАСТНИКИ!$A$1:$K$716,11,FALSE)</f>
        <v>#N/A</v>
      </c>
      <c r="I76" s="264"/>
      <c r="J76" s="264"/>
      <c r="K76" s="264"/>
      <c r="L76" s="264"/>
      <c r="M76" s="264"/>
      <c r="N76" s="264"/>
      <c r="O76" s="265">
        <f t="shared" si="2"/>
        <v>0</v>
      </c>
      <c r="P76" s="266"/>
      <c r="Q76" s="135"/>
      <c r="R76" s="266"/>
      <c r="S76" s="300" t="e">
        <f>VLOOKUP($T76,УЧАСТНИКИ!$A$1:$K$716,10,FALSE)</f>
        <v>#N/A</v>
      </c>
      <c r="T76" s="189"/>
    </row>
    <row r="77" spans="1:20" ht="23.1" customHeight="1" x14ac:dyDescent="0.25">
      <c r="A77" s="132">
        <v>120</v>
      </c>
      <c r="B77" s="292" t="e">
        <f>VLOOKUP($T77,УЧАСТНИКИ!$A$1:$K$716,3,FALSE)</f>
        <v>#N/A</v>
      </c>
      <c r="C77" s="305">
        <f t="shared" si="0"/>
        <v>0</v>
      </c>
      <c r="D77" s="135" t="e">
        <f>VLOOKUP($T77,УЧАСТНИКИ!$A$1:$K$716,4,FALSE)</f>
        <v>#N/A</v>
      </c>
      <c r="E77" s="135" t="e">
        <f>VLOOKUP($T77,УЧАСТНИКИ!$A$1:$K$716,8,FALSE)</f>
        <v>#N/A</v>
      </c>
      <c r="F77" s="217" t="e">
        <f>VLOOKUP($T77,УЧАСТНИКИ!$A$1:$K$716,5,FALSE)</f>
        <v>#N/A</v>
      </c>
      <c r="G77" s="135" t="e">
        <f>VLOOKUP($T77,УЧАСТНИКИ!#REF!,7,FALSE)</f>
        <v>#REF!</v>
      </c>
      <c r="H77" s="135" t="e">
        <f>VLOOKUP($T77,УЧАСТНИКИ!$A$1:$K$716,11,FALSE)</f>
        <v>#N/A</v>
      </c>
      <c r="I77" s="264"/>
      <c r="J77" s="264"/>
      <c r="K77" s="264"/>
      <c r="L77" s="264"/>
      <c r="M77" s="264"/>
      <c r="N77" s="264"/>
      <c r="O77" s="265">
        <f t="shared" si="2"/>
        <v>0</v>
      </c>
      <c r="P77" s="266"/>
      <c r="Q77" s="135"/>
      <c r="R77" s="266"/>
      <c r="S77" s="300" t="e">
        <f>VLOOKUP($T77,УЧАСТНИКИ!$A$1:$K$716,10,FALSE)</f>
        <v>#N/A</v>
      </c>
      <c r="T77" s="189"/>
    </row>
    <row r="78" spans="1:20" ht="23.1" customHeight="1" x14ac:dyDescent="0.25">
      <c r="A78" s="132">
        <v>121</v>
      </c>
      <c r="B78" s="292" t="e">
        <f>VLOOKUP($T78,УЧАСТНИКИ!$A$1:$K$716,3,FALSE)</f>
        <v>#N/A</v>
      </c>
      <c r="C78" s="305">
        <f t="shared" si="0"/>
        <v>0</v>
      </c>
      <c r="D78" s="135" t="e">
        <f>VLOOKUP($T78,УЧАСТНИКИ!$A$1:$K$716,4,FALSE)</f>
        <v>#N/A</v>
      </c>
      <c r="E78" s="135" t="e">
        <f>VLOOKUP($T78,УЧАСТНИКИ!$A$1:$K$716,8,FALSE)</f>
        <v>#N/A</v>
      </c>
      <c r="F78" s="217" t="e">
        <f>VLOOKUP($T78,УЧАСТНИКИ!$A$1:$K$716,5,FALSE)</f>
        <v>#N/A</v>
      </c>
      <c r="G78" s="135" t="e">
        <f>VLOOKUP($T78,УЧАСТНИКИ!#REF!,7,FALSE)</f>
        <v>#REF!</v>
      </c>
      <c r="H78" s="135" t="e">
        <f>VLOOKUP($T78,УЧАСТНИКИ!$A$1:$K$716,11,FALSE)</f>
        <v>#N/A</v>
      </c>
      <c r="I78" s="264"/>
      <c r="J78" s="264"/>
      <c r="K78" s="264"/>
      <c r="L78" s="264"/>
      <c r="M78" s="264"/>
      <c r="N78" s="264"/>
      <c r="O78" s="265">
        <f t="shared" si="2"/>
        <v>0</v>
      </c>
      <c r="P78" s="266"/>
      <c r="Q78" s="135"/>
      <c r="R78" s="266"/>
      <c r="S78" s="300" t="e">
        <f>VLOOKUP($T78,УЧАСТНИКИ!$A$1:$K$716,10,FALSE)</f>
        <v>#N/A</v>
      </c>
      <c r="T78" s="189"/>
    </row>
    <row r="79" spans="1:20" ht="23.1" customHeight="1" x14ac:dyDescent="0.25">
      <c r="A79" s="132">
        <v>122</v>
      </c>
      <c r="B79" s="292" t="e">
        <f>VLOOKUP($T79,УЧАСТНИКИ!$A$1:$K$716,3,FALSE)</f>
        <v>#N/A</v>
      </c>
      <c r="C79" s="305">
        <f t="shared" si="0"/>
        <v>0</v>
      </c>
      <c r="D79" s="135" t="e">
        <f>VLOOKUP($T79,УЧАСТНИКИ!$A$1:$K$716,4,FALSE)</f>
        <v>#N/A</v>
      </c>
      <c r="E79" s="135" t="e">
        <f>VLOOKUP($T79,УЧАСТНИКИ!$A$1:$K$716,8,FALSE)</f>
        <v>#N/A</v>
      </c>
      <c r="F79" s="217" t="e">
        <f>VLOOKUP($T79,УЧАСТНИКИ!$A$1:$K$716,5,FALSE)</f>
        <v>#N/A</v>
      </c>
      <c r="G79" s="135" t="e">
        <f>VLOOKUP($T79,УЧАСТНИКИ!#REF!,7,FALSE)</f>
        <v>#REF!</v>
      </c>
      <c r="H79" s="135" t="e">
        <f>VLOOKUP($T79,УЧАСТНИКИ!$A$1:$K$716,11,FALSE)</f>
        <v>#N/A</v>
      </c>
      <c r="I79" s="264"/>
      <c r="J79" s="264"/>
      <c r="K79" s="264"/>
      <c r="L79" s="264"/>
      <c r="M79" s="264"/>
      <c r="N79" s="264"/>
      <c r="O79" s="265">
        <f t="shared" si="2"/>
        <v>0</v>
      </c>
      <c r="P79" s="266"/>
      <c r="Q79" s="135"/>
      <c r="R79" s="266"/>
      <c r="S79" s="300" t="e">
        <f>VLOOKUP($T79,УЧАСТНИКИ!$A$1:$K$716,10,FALSE)</f>
        <v>#N/A</v>
      </c>
      <c r="T79" s="189"/>
    </row>
    <row r="80" spans="1:20" ht="23.1" customHeight="1" x14ac:dyDescent="0.25">
      <c r="A80" s="132">
        <v>123</v>
      </c>
      <c r="B80" s="292" t="e">
        <f>VLOOKUP($T80,УЧАСТНИКИ!$A$1:$K$716,3,FALSE)</f>
        <v>#N/A</v>
      </c>
      <c r="C80" s="305">
        <f t="shared" si="0"/>
        <v>0</v>
      </c>
      <c r="D80" s="135" t="e">
        <f>VLOOKUP($T80,УЧАСТНИКИ!$A$1:$K$716,4,FALSE)</f>
        <v>#N/A</v>
      </c>
      <c r="E80" s="135" t="e">
        <f>VLOOKUP($T80,УЧАСТНИКИ!$A$1:$K$716,8,FALSE)</f>
        <v>#N/A</v>
      </c>
      <c r="F80" s="217" t="e">
        <f>VLOOKUP($T80,УЧАСТНИКИ!$A$1:$K$716,5,FALSE)</f>
        <v>#N/A</v>
      </c>
      <c r="G80" s="135" t="e">
        <f>VLOOKUP($T80,УЧАСТНИКИ!#REF!,7,FALSE)</f>
        <v>#REF!</v>
      </c>
      <c r="H80" s="135" t="e">
        <f>VLOOKUP($T80,УЧАСТНИКИ!$A$1:$K$716,11,FALSE)</f>
        <v>#N/A</v>
      </c>
      <c r="I80" s="264"/>
      <c r="J80" s="264"/>
      <c r="K80" s="264"/>
      <c r="L80" s="264"/>
      <c r="M80" s="264"/>
      <c r="N80" s="264"/>
      <c r="O80" s="265">
        <f t="shared" si="2"/>
        <v>0</v>
      </c>
      <c r="P80" s="266"/>
      <c r="Q80" s="135"/>
      <c r="R80" s="266"/>
      <c r="S80" s="300" t="e">
        <f>VLOOKUP($T80,УЧАСТНИКИ!$A$1:$K$716,10,FALSE)</f>
        <v>#N/A</v>
      </c>
      <c r="T80" s="189"/>
    </row>
    <row r="81" spans="1:20" ht="23.1" customHeight="1" x14ac:dyDescent="0.25">
      <c r="A81" s="132">
        <v>124</v>
      </c>
      <c r="B81" s="292" t="e">
        <f>VLOOKUP($T81,УЧАСТНИКИ!$A$1:$K$716,3,FALSE)</f>
        <v>#N/A</v>
      </c>
      <c r="C81" s="305">
        <f t="shared" si="0"/>
        <v>0</v>
      </c>
      <c r="D81" s="135" t="e">
        <f>VLOOKUP($T81,УЧАСТНИКИ!$A$1:$K$716,4,FALSE)</f>
        <v>#N/A</v>
      </c>
      <c r="E81" s="135" t="e">
        <f>VLOOKUP($T81,УЧАСТНИКИ!$A$1:$K$716,8,FALSE)</f>
        <v>#N/A</v>
      </c>
      <c r="F81" s="217" t="e">
        <f>VLOOKUP($T81,УЧАСТНИКИ!$A$1:$K$716,5,FALSE)</f>
        <v>#N/A</v>
      </c>
      <c r="G81" s="135" t="e">
        <f>VLOOKUP($T81,УЧАСТНИКИ!#REF!,7,FALSE)</f>
        <v>#REF!</v>
      </c>
      <c r="H81" s="135" t="e">
        <f>VLOOKUP($T81,УЧАСТНИКИ!$A$1:$K$716,11,FALSE)</f>
        <v>#N/A</v>
      </c>
      <c r="I81" s="264"/>
      <c r="J81" s="264"/>
      <c r="K81" s="264"/>
      <c r="L81" s="264"/>
      <c r="M81" s="264"/>
      <c r="N81" s="264"/>
      <c r="O81" s="265">
        <f t="shared" si="2"/>
        <v>0</v>
      </c>
      <c r="P81" s="266"/>
      <c r="Q81" s="135"/>
      <c r="R81" s="266"/>
      <c r="S81" s="300" t="e">
        <f>VLOOKUP($T81,УЧАСТНИКИ!$A$1:$K$716,10,FALSE)</f>
        <v>#N/A</v>
      </c>
      <c r="T81" s="189"/>
    </row>
    <row r="82" spans="1:20" ht="23.1" customHeight="1" x14ac:dyDescent="0.25">
      <c r="A82" s="132">
        <v>125</v>
      </c>
      <c r="B82" s="292" t="e">
        <f>VLOOKUP($T82,УЧАСТНИКИ!$A$1:$K$716,3,FALSE)</f>
        <v>#N/A</v>
      </c>
      <c r="C82" s="305">
        <f t="shared" si="0"/>
        <v>0</v>
      </c>
      <c r="D82" s="135" t="e">
        <f>VLOOKUP($T82,УЧАСТНИКИ!$A$1:$K$716,4,FALSE)</f>
        <v>#N/A</v>
      </c>
      <c r="E82" s="135" t="e">
        <f>VLOOKUP($T82,УЧАСТНИКИ!$A$1:$K$716,8,FALSE)</f>
        <v>#N/A</v>
      </c>
      <c r="F82" s="217" t="e">
        <f>VLOOKUP($T82,УЧАСТНИКИ!$A$1:$K$716,5,FALSE)</f>
        <v>#N/A</v>
      </c>
      <c r="G82" s="135" t="e">
        <f>VLOOKUP($T82,УЧАСТНИКИ!#REF!,7,FALSE)</f>
        <v>#REF!</v>
      </c>
      <c r="H82" s="135" t="e">
        <f>VLOOKUP($T82,УЧАСТНИКИ!$A$1:$K$716,11,FALSE)</f>
        <v>#N/A</v>
      </c>
      <c r="I82" s="264"/>
      <c r="J82" s="264"/>
      <c r="K82" s="264"/>
      <c r="L82" s="264"/>
      <c r="M82" s="264"/>
      <c r="N82" s="264"/>
      <c r="O82" s="265">
        <f t="shared" si="2"/>
        <v>0</v>
      </c>
      <c r="P82" s="266"/>
      <c r="Q82" s="135"/>
      <c r="R82" s="266"/>
      <c r="S82" s="300" t="e">
        <f>VLOOKUP($T82,УЧАСТНИКИ!$A$1:$K$716,10,FALSE)</f>
        <v>#N/A</v>
      </c>
      <c r="T82" s="189"/>
    </row>
    <row r="83" spans="1:20" ht="23.1" customHeight="1" x14ac:dyDescent="0.25">
      <c r="A83" s="132">
        <v>126</v>
      </c>
      <c r="B83" s="292" t="e">
        <f>VLOOKUP($T83,УЧАСТНИКИ!$A$1:$K$716,3,FALSE)</f>
        <v>#N/A</v>
      </c>
      <c r="C83" s="305">
        <f t="shared" si="0"/>
        <v>0</v>
      </c>
      <c r="D83" s="135" t="e">
        <f>VLOOKUP($T83,УЧАСТНИКИ!$A$1:$K$716,4,FALSE)</f>
        <v>#N/A</v>
      </c>
      <c r="E83" s="135" t="e">
        <f>VLOOKUP($T83,УЧАСТНИКИ!$A$1:$K$716,8,FALSE)</f>
        <v>#N/A</v>
      </c>
      <c r="F83" s="217" t="e">
        <f>VLOOKUP($T83,УЧАСТНИКИ!$A$1:$K$716,5,FALSE)</f>
        <v>#N/A</v>
      </c>
      <c r="G83" s="135" t="e">
        <f>VLOOKUP($T83,УЧАСТНИКИ!#REF!,7,FALSE)</f>
        <v>#REF!</v>
      </c>
      <c r="H83" s="135" t="e">
        <f>VLOOKUP($T83,УЧАСТНИКИ!$A$1:$K$716,11,FALSE)</f>
        <v>#N/A</v>
      </c>
      <c r="I83" s="264"/>
      <c r="J83" s="264"/>
      <c r="K83" s="264"/>
      <c r="L83" s="264"/>
      <c r="M83" s="264"/>
      <c r="N83" s="264"/>
      <c r="O83" s="265">
        <f t="shared" si="2"/>
        <v>0</v>
      </c>
      <c r="P83" s="266"/>
      <c r="Q83" s="135"/>
      <c r="R83" s="266"/>
      <c r="S83" s="300" t="e">
        <f>VLOOKUP($T83,УЧАСТНИКИ!$A$1:$K$716,10,FALSE)</f>
        <v>#N/A</v>
      </c>
      <c r="T83" s="189"/>
    </row>
    <row r="84" spans="1:20" ht="23.1" customHeight="1" x14ac:dyDescent="0.25">
      <c r="A84" s="132">
        <v>127</v>
      </c>
      <c r="B84" s="292" t="e">
        <f>VLOOKUP($T84,УЧАСТНИКИ!$A$1:$K$716,3,FALSE)</f>
        <v>#N/A</v>
      </c>
      <c r="C84" s="305">
        <f t="shared" ref="C84:C101" si="3">T84</f>
        <v>0</v>
      </c>
      <c r="D84" s="135" t="e">
        <f>VLOOKUP($T84,УЧАСТНИКИ!$A$1:$K$716,4,FALSE)</f>
        <v>#N/A</v>
      </c>
      <c r="E84" s="135" t="e">
        <f>VLOOKUP($T84,УЧАСТНИКИ!$A$1:$K$716,8,FALSE)</f>
        <v>#N/A</v>
      </c>
      <c r="F84" s="217" t="e">
        <f>VLOOKUP($T84,УЧАСТНИКИ!$A$1:$K$716,5,FALSE)</f>
        <v>#N/A</v>
      </c>
      <c r="G84" s="135" t="e">
        <f>VLOOKUP($T84,УЧАСТНИКИ!#REF!,7,FALSE)</f>
        <v>#REF!</v>
      </c>
      <c r="H84" s="135" t="e">
        <f>VLOOKUP($T84,УЧАСТНИКИ!$A$1:$K$716,11,FALSE)</f>
        <v>#N/A</v>
      </c>
      <c r="I84" s="264"/>
      <c r="J84" s="264"/>
      <c r="K84" s="264"/>
      <c r="L84" s="264"/>
      <c r="M84" s="264"/>
      <c r="N84" s="264"/>
      <c r="O84" s="265">
        <f t="shared" si="2"/>
        <v>0</v>
      </c>
      <c r="P84" s="266"/>
      <c r="Q84" s="135"/>
      <c r="R84" s="266"/>
      <c r="S84" s="300" t="e">
        <f>VLOOKUP($T84,УЧАСТНИКИ!$A$1:$K$716,10,FALSE)</f>
        <v>#N/A</v>
      </c>
      <c r="T84" s="189"/>
    </row>
    <row r="85" spans="1:20" ht="23.1" customHeight="1" x14ac:dyDescent="0.25">
      <c r="A85" s="132">
        <v>128</v>
      </c>
      <c r="B85" s="292" t="e">
        <f>VLOOKUP($T85,УЧАСТНИКИ!$A$1:$K$716,3,FALSE)</f>
        <v>#N/A</v>
      </c>
      <c r="C85" s="305">
        <f t="shared" si="3"/>
        <v>0</v>
      </c>
      <c r="D85" s="135" t="e">
        <f>VLOOKUP($T85,УЧАСТНИКИ!$A$1:$K$716,4,FALSE)</f>
        <v>#N/A</v>
      </c>
      <c r="E85" s="135" t="e">
        <f>VLOOKUP($T85,УЧАСТНИКИ!$A$1:$K$716,8,FALSE)</f>
        <v>#N/A</v>
      </c>
      <c r="F85" s="217" t="e">
        <f>VLOOKUP($T85,УЧАСТНИКИ!$A$1:$K$716,5,FALSE)</f>
        <v>#N/A</v>
      </c>
      <c r="G85" s="135" t="e">
        <f>VLOOKUP($T85,УЧАСТНИКИ!#REF!,7,FALSE)</f>
        <v>#REF!</v>
      </c>
      <c r="H85" s="135" t="e">
        <f>VLOOKUP($T85,УЧАСТНИКИ!$A$1:$K$716,11,FALSE)</f>
        <v>#N/A</v>
      </c>
      <c r="I85" s="264"/>
      <c r="J85" s="264"/>
      <c r="K85" s="264"/>
      <c r="L85" s="264"/>
      <c r="M85" s="264"/>
      <c r="N85" s="264"/>
      <c r="O85" s="265">
        <f t="shared" si="2"/>
        <v>0</v>
      </c>
      <c r="P85" s="266"/>
      <c r="Q85" s="135"/>
      <c r="R85" s="266"/>
      <c r="S85" s="300" t="e">
        <f>VLOOKUP($T85,УЧАСТНИКИ!$A$1:$K$716,10,FALSE)</f>
        <v>#N/A</v>
      </c>
      <c r="T85" s="189"/>
    </row>
    <row r="86" spans="1:20" ht="23.1" customHeight="1" x14ac:dyDescent="0.25">
      <c r="A86" s="132">
        <v>129</v>
      </c>
      <c r="B86" s="292" t="e">
        <f>VLOOKUP($T86,УЧАСТНИКИ!$A$1:$K$716,3,FALSE)</f>
        <v>#N/A</v>
      </c>
      <c r="C86" s="305">
        <f t="shared" si="3"/>
        <v>0</v>
      </c>
      <c r="D86" s="135" t="e">
        <f>VLOOKUP($T86,УЧАСТНИКИ!$A$1:$K$716,4,FALSE)</f>
        <v>#N/A</v>
      </c>
      <c r="E86" s="135" t="e">
        <f>VLOOKUP($T86,УЧАСТНИКИ!$A$1:$K$716,8,FALSE)</f>
        <v>#N/A</v>
      </c>
      <c r="F86" s="217" t="e">
        <f>VLOOKUP($T86,УЧАСТНИКИ!$A$1:$K$716,5,FALSE)</f>
        <v>#N/A</v>
      </c>
      <c r="G86" s="135" t="e">
        <f>VLOOKUP($T86,УЧАСТНИКИ!#REF!,7,FALSE)</f>
        <v>#REF!</v>
      </c>
      <c r="H86" s="135" t="e">
        <f>VLOOKUP($T86,УЧАСТНИКИ!$A$1:$K$716,11,FALSE)</f>
        <v>#N/A</v>
      </c>
      <c r="I86" s="264"/>
      <c r="J86" s="264"/>
      <c r="K86" s="264"/>
      <c r="L86" s="264"/>
      <c r="M86" s="264"/>
      <c r="N86" s="264"/>
      <c r="O86" s="265">
        <f t="shared" si="2"/>
        <v>0</v>
      </c>
      <c r="P86" s="266"/>
      <c r="Q86" s="135"/>
      <c r="R86" s="266"/>
      <c r="S86" s="300" t="e">
        <f>VLOOKUP($T86,УЧАСТНИКИ!$A$1:$K$716,10,FALSE)</f>
        <v>#N/A</v>
      </c>
      <c r="T86" s="189"/>
    </row>
    <row r="87" spans="1:20" ht="23.1" customHeight="1" x14ac:dyDescent="0.25">
      <c r="A87" s="132">
        <v>130</v>
      </c>
      <c r="B87" s="292" t="e">
        <f>VLOOKUP($T87,УЧАСТНИКИ!$A$1:$K$716,3,FALSE)</f>
        <v>#N/A</v>
      </c>
      <c r="C87" s="305">
        <f t="shared" si="3"/>
        <v>0</v>
      </c>
      <c r="D87" s="135" t="e">
        <f>VLOOKUP($T87,УЧАСТНИКИ!$A$1:$K$716,4,FALSE)</f>
        <v>#N/A</v>
      </c>
      <c r="E87" s="135" t="e">
        <f>VLOOKUP($T87,УЧАСТНИКИ!$A$1:$K$716,8,FALSE)</f>
        <v>#N/A</v>
      </c>
      <c r="F87" s="217" t="e">
        <f>VLOOKUP($T87,УЧАСТНИКИ!$A$1:$K$716,5,FALSE)</f>
        <v>#N/A</v>
      </c>
      <c r="G87" s="135" t="e">
        <f>VLOOKUP($T87,УЧАСТНИКИ!#REF!,7,FALSE)</f>
        <v>#REF!</v>
      </c>
      <c r="H87" s="135" t="e">
        <f>VLOOKUP($T87,УЧАСТНИКИ!$A$1:$K$716,11,FALSE)</f>
        <v>#N/A</v>
      </c>
      <c r="I87" s="264"/>
      <c r="J87" s="264"/>
      <c r="K87" s="264"/>
      <c r="L87" s="264"/>
      <c r="M87" s="264"/>
      <c r="N87" s="264"/>
      <c r="O87" s="265">
        <f t="shared" si="2"/>
        <v>0</v>
      </c>
      <c r="P87" s="266"/>
      <c r="Q87" s="135"/>
      <c r="R87" s="266"/>
      <c r="S87" s="300" t="e">
        <f>VLOOKUP($T87,УЧАСТНИКИ!$A$1:$K$716,10,FALSE)</f>
        <v>#N/A</v>
      </c>
      <c r="T87" s="189"/>
    </row>
    <row r="88" spans="1:20" ht="23.1" customHeight="1" x14ac:dyDescent="0.25">
      <c r="A88" s="132">
        <v>131</v>
      </c>
      <c r="B88" s="292" t="e">
        <f>VLOOKUP($T88,УЧАСТНИКИ!$A$1:$K$716,3,FALSE)</f>
        <v>#N/A</v>
      </c>
      <c r="C88" s="305">
        <f t="shared" si="3"/>
        <v>0</v>
      </c>
      <c r="D88" s="135" t="e">
        <f>VLOOKUP($T88,УЧАСТНИКИ!$A$1:$K$716,4,FALSE)</f>
        <v>#N/A</v>
      </c>
      <c r="E88" s="135" t="e">
        <f>VLOOKUP($T88,УЧАСТНИКИ!$A$1:$K$716,8,FALSE)</f>
        <v>#N/A</v>
      </c>
      <c r="F88" s="217" t="e">
        <f>VLOOKUP($T88,УЧАСТНИКИ!$A$1:$K$716,5,FALSE)</f>
        <v>#N/A</v>
      </c>
      <c r="G88" s="135" t="e">
        <f>VLOOKUP($T88,УЧАСТНИКИ!#REF!,7,FALSE)</f>
        <v>#REF!</v>
      </c>
      <c r="H88" s="135" t="e">
        <f>VLOOKUP($T88,УЧАСТНИКИ!$A$1:$K$716,11,FALSE)</f>
        <v>#N/A</v>
      </c>
      <c r="I88" s="264"/>
      <c r="J88" s="264"/>
      <c r="K88" s="264"/>
      <c r="L88" s="264"/>
      <c r="M88" s="264"/>
      <c r="N88" s="264"/>
      <c r="O88" s="265">
        <f t="shared" si="2"/>
        <v>0</v>
      </c>
      <c r="P88" s="266"/>
      <c r="Q88" s="135"/>
      <c r="R88" s="266"/>
      <c r="S88" s="300" t="e">
        <f>VLOOKUP($T88,УЧАСТНИКИ!$A$1:$K$716,10,FALSE)</f>
        <v>#N/A</v>
      </c>
      <c r="T88" s="189"/>
    </row>
    <row r="89" spans="1:20" ht="23.1" customHeight="1" x14ac:dyDescent="0.25">
      <c r="A89" s="132">
        <v>132</v>
      </c>
      <c r="B89" s="292" t="e">
        <f>VLOOKUP($T89,УЧАСТНИКИ!$A$1:$K$716,3,FALSE)</f>
        <v>#N/A</v>
      </c>
      <c r="C89" s="305">
        <f t="shared" si="3"/>
        <v>0</v>
      </c>
      <c r="D89" s="135" t="e">
        <f>VLOOKUP($T89,УЧАСТНИКИ!$A$1:$K$716,4,FALSE)</f>
        <v>#N/A</v>
      </c>
      <c r="E89" s="135" t="e">
        <f>VLOOKUP($T89,УЧАСТНИКИ!$A$1:$K$716,8,FALSE)</f>
        <v>#N/A</v>
      </c>
      <c r="F89" s="217" t="e">
        <f>VLOOKUP($T89,УЧАСТНИКИ!$A$1:$K$716,5,FALSE)</f>
        <v>#N/A</v>
      </c>
      <c r="G89" s="135" t="e">
        <f>VLOOKUP($T89,УЧАСТНИКИ!#REF!,7,FALSE)</f>
        <v>#REF!</v>
      </c>
      <c r="H89" s="135" t="e">
        <f>VLOOKUP($T89,УЧАСТНИКИ!$A$1:$K$716,11,FALSE)</f>
        <v>#N/A</v>
      </c>
      <c r="I89" s="264"/>
      <c r="J89" s="264"/>
      <c r="K89" s="264"/>
      <c r="L89" s="264"/>
      <c r="M89" s="264"/>
      <c r="N89" s="264"/>
      <c r="O89" s="265">
        <f t="shared" si="2"/>
        <v>0</v>
      </c>
      <c r="P89" s="266"/>
      <c r="Q89" s="135"/>
      <c r="R89" s="266"/>
      <c r="S89" s="300" t="e">
        <f>VLOOKUP($T89,УЧАСТНИКИ!$A$1:$K$716,10,FALSE)</f>
        <v>#N/A</v>
      </c>
      <c r="T89" s="189"/>
    </row>
    <row r="90" spans="1:20" ht="23.1" customHeight="1" x14ac:dyDescent="0.25">
      <c r="A90" s="132">
        <v>133</v>
      </c>
      <c r="B90" s="292" t="e">
        <f>VLOOKUP($T90,УЧАСТНИКИ!$A$1:$K$716,3,FALSE)</f>
        <v>#N/A</v>
      </c>
      <c r="C90" s="305">
        <f t="shared" si="3"/>
        <v>0</v>
      </c>
      <c r="D90" s="135" t="e">
        <f>VLOOKUP($T90,УЧАСТНИКИ!$A$1:$K$716,4,FALSE)</f>
        <v>#N/A</v>
      </c>
      <c r="E90" s="135" t="e">
        <f>VLOOKUP($T90,УЧАСТНИКИ!$A$1:$K$716,8,FALSE)</f>
        <v>#N/A</v>
      </c>
      <c r="F90" s="217" t="e">
        <f>VLOOKUP($T90,УЧАСТНИКИ!$A$1:$K$716,5,FALSE)</f>
        <v>#N/A</v>
      </c>
      <c r="G90" s="135" t="e">
        <f>VLOOKUP($T90,УЧАСТНИКИ!#REF!,7,FALSE)</f>
        <v>#REF!</v>
      </c>
      <c r="H90" s="135" t="e">
        <f>VLOOKUP($T90,УЧАСТНИКИ!$A$1:$K$716,11,FALSE)</f>
        <v>#N/A</v>
      </c>
      <c r="I90" s="264"/>
      <c r="J90" s="264"/>
      <c r="K90" s="264"/>
      <c r="L90" s="264"/>
      <c r="M90" s="264"/>
      <c r="N90" s="264"/>
      <c r="O90" s="265">
        <f t="shared" si="2"/>
        <v>0</v>
      </c>
      <c r="P90" s="266"/>
      <c r="Q90" s="135"/>
      <c r="R90" s="266"/>
      <c r="S90" s="300" t="e">
        <f>VLOOKUP($T90,УЧАСТНИКИ!$A$1:$K$716,10,FALSE)</f>
        <v>#N/A</v>
      </c>
      <c r="T90" s="189"/>
    </row>
    <row r="91" spans="1:20" ht="23.1" customHeight="1" x14ac:dyDescent="0.25">
      <c r="A91" s="132">
        <v>134</v>
      </c>
      <c r="B91" s="292" t="e">
        <f>VLOOKUP($T91,УЧАСТНИКИ!$A$1:$K$716,3,FALSE)</f>
        <v>#N/A</v>
      </c>
      <c r="C91" s="305">
        <f t="shared" si="3"/>
        <v>0</v>
      </c>
      <c r="D91" s="135" t="e">
        <f>VLOOKUP($T91,УЧАСТНИКИ!$A$1:$K$716,4,FALSE)</f>
        <v>#N/A</v>
      </c>
      <c r="E91" s="135" t="e">
        <f>VLOOKUP($T91,УЧАСТНИКИ!$A$1:$K$716,8,FALSE)</f>
        <v>#N/A</v>
      </c>
      <c r="F91" s="217" t="e">
        <f>VLOOKUP($T91,УЧАСТНИКИ!$A$1:$K$716,5,FALSE)</f>
        <v>#N/A</v>
      </c>
      <c r="G91" s="135" t="e">
        <f>VLOOKUP($T91,УЧАСТНИКИ!#REF!,7,FALSE)</f>
        <v>#REF!</v>
      </c>
      <c r="H91" s="135" t="e">
        <f>VLOOKUP($T91,УЧАСТНИКИ!$A$1:$K$716,11,FALSE)</f>
        <v>#N/A</v>
      </c>
      <c r="I91" s="264"/>
      <c r="J91" s="264"/>
      <c r="K91" s="264"/>
      <c r="L91" s="264"/>
      <c r="M91" s="264"/>
      <c r="N91" s="264"/>
      <c r="O91" s="265">
        <f t="shared" si="2"/>
        <v>0</v>
      </c>
      <c r="P91" s="266"/>
      <c r="Q91" s="135"/>
      <c r="R91" s="266"/>
      <c r="S91" s="300" t="e">
        <f>VLOOKUP($T91,УЧАСТНИКИ!$A$1:$K$716,10,FALSE)</f>
        <v>#N/A</v>
      </c>
      <c r="T91" s="189"/>
    </row>
    <row r="92" spans="1:20" ht="23.1" customHeight="1" x14ac:dyDescent="0.25">
      <c r="A92" s="132">
        <v>135</v>
      </c>
      <c r="B92" s="292" t="e">
        <f>VLOOKUP($T92,УЧАСТНИКИ!$A$1:$K$716,3,FALSE)</f>
        <v>#N/A</v>
      </c>
      <c r="C92" s="305">
        <f t="shared" si="3"/>
        <v>0</v>
      </c>
      <c r="D92" s="135" t="e">
        <f>VLOOKUP($T92,УЧАСТНИКИ!$A$1:$K$716,4,FALSE)</f>
        <v>#N/A</v>
      </c>
      <c r="E92" s="135" t="e">
        <f>VLOOKUP($T92,УЧАСТНИКИ!$A$1:$K$716,8,FALSE)</f>
        <v>#N/A</v>
      </c>
      <c r="F92" s="217" t="e">
        <f>VLOOKUP($T92,УЧАСТНИКИ!$A$1:$K$716,5,FALSE)</f>
        <v>#N/A</v>
      </c>
      <c r="G92" s="135" t="e">
        <f>VLOOKUP($T92,УЧАСТНИКИ!#REF!,7,FALSE)</f>
        <v>#REF!</v>
      </c>
      <c r="H92" s="135" t="e">
        <f>VLOOKUP($T92,УЧАСТНИКИ!$A$1:$K$716,11,FALSE)</f>
        <v>#N/A</v>
      </c>
      <c r="I92" s="264"/>
      <c r="J92" s="264"/>
      <c r="K92" s="264"/>
      <c r="L92" s="264"/>
      <c r="M92" s="264"/>
      <c r="N92" s="264"/>
      <c r="O92" s="265">
        <f t="shared" si="2"/>
        <v>0</v>
      </c>
      <c r="P92" s="266"/>
      <c r="Q92" s="135"/>
      <c r="R92" s="266"/>
      <c r="S92" s="300" t="e">
        <f>VLOOKUP($T92,УЧАСТНИКИ!$A$1:$K$716,10,FALSE)</f>
        <v>#N/A</v>
      </c>
      <c r="T92" s="189"/>
    </row>
    <row r="93" spans="1:20" ht="23.1" customHeight="1" x14ac:dyDescent="0.25">
      <c r="A93" s="132">
        <v>136</v>
      </c>
      <c r="B93" s="292" t="e">
        <f>VLOOKUP($T93,УЧАСТНИКИ!$A$1:$K$716,3,FALSE)</f>
        <v>#N/A</v>
      </c>
      <c r="C93" s="305">
        <f t="shared" si="3"/>
        <v>0</v>
      </c>
      <c r="D93" s="135" t="e">
        <f>VLOOKUP($T93,УЧАСТНИКИ!$A$1:$K$716,4,FALSE)</f>
        <v>#N/A</v>
      </c>
      <c r="E93" s="135" t="e">
        <f>VLOOKUP($T93,УЧАСТНИКИ!$A$1:$K$716,8,FALSE)</f>
        <v>#N/A</v>
      </c>
      <c r="F93" s="217" t="e">
        <f>VLOOKUP($T93,УЧАСТНИКИ!$A$1:$K$716,5,FALSE)</f>
        <v>#N/A</v>
      </c>
      <c r="G93" s="135" t="e">
        <f>VLOOKUP($T93,УЧАСТНИКИ!#REF!,7,FALSE)</f>
        <v>#REF!</v>
      </c>
      <c r="H93" s="135" t="e">
        <f>VLOOKUP($T93,УЧАСТНИКИ!$A$1:$K$716,11,FALSE)</f>
        <v>#N/A</v>
      </c>
      <c r="I93" s="264"/>
      <c r="J93" s="264"/>
      <c r="K93" s="264"/>
      <c r="L93" s="264"/>
      <c r="M93" s="264"/>
      <c r="N93" s="264"/>
      <c r="O93" s="265">
        <f t="shared" si="2"/>
        <v>0</v>
      </c>
      <c r="P93" s="266"/>
      <c r="Q93" s="135"/>
      <c r="R93" s="266"/>
      <c r="S93" s="300" t="e">
        <f>VLOOKUP($T93,УЧАСТНИКИ!$A$1:$K$716,10,FALSE)</f>
        <v>#N/A</v>
      </c>
      <c r="T93" s="189"/>
    </row>
    <row r="94" spans="1:20" ht="23.1" customHeight="1" x14ac:dyDescent="0.25">
      <c r="A94" s="132">
        <v>137</v>
      </c>
      <c r="B94" s="292" t="e">
        <f>VLOOKUP($T94,УЧАСТНИКИ!$A$1:$K$716,3,FALSE)</f>
        <v>#N/A</v>
      </c>
      <c r="C94" s="305">
        <f t="shared" si="3"/>
        <v>0</v>
      </c>
      <c r="D94" s="135" t="e">
        <f>VLOOKUP($T94,УЧАСТНИКИ!$A$1:$K$716,4,FALSE)</f>
        <v>#N/A</v>
      </c>
      <c r="E94" s="135" t="e">
        <f>VLOOKUP($T94,УЧАСТНИКИ!$A$1:$K$716,8,FALSE)</f>
        <v>#N/A</v>
      </c>
      <c r="F94" s="217" t="e">
        <f>VLOOKUP($T94,УЧАСТНИКИ!$A$1:$K$716,5,FALSE)</f>
        <v>#N/A</v>
      </c>
      <c r="G94" s="135" t="e">
        <f>VLOOKUP($T94,УЧАСТНИКИ!#REF!,7,FALSE)</f>
        <v>#REF!</v>
      </c>
      <c r="H94" s="135" t="e">
        <f>VLOOKUP($T94,УЧАСТНИКИ!$A$1:$K$716,11,FALSE)</f>
        <v>#N/A</v>
      </c>
      <c r="I94" s="264"/>
      <c r="J94" s="264"/>
      <c r="K94" s="264"/>
      <c r="L94" s="264"/>
      <c r="M94" s="264"/>
      <c r="N94" s="264"/>
      <c r="O94" s="265">
        <f t="shared" si="2"/>
        <v>0</v>
      </c>
      <c r="P94" s="266"/>
      <c r="Q94" s="135"/>
      <c r="R94" s="266"/>
      <c r="S94" s="300" t="e">
        <f>VLOOKUP($T94,УЧАСТНИКИ!$A$1:$K$716,10,FALSE)</f>
        <v>#N/A</v>
      </c>
      <c r="T94" s="189"/>
    </row>
    <row r="95" spans="1:20" ht="23.1" customHeight="1" x14ac:dyDescent="0.25">
      <c r="A95" s="132">
        <v>138</v>
      </c>
      <c r="B95" s="292" t="e">
        <f>VLOOKUP($T95,УЧАСТНИКИ!$A$1:$K$716,3,FALSE)</f>
        <v>#N/A</v>
      </c>
      <c r="C95" s="305">
        <f t="shared" si="3"/>
        <v>0</v>
      </c>
      <c r="D95" s="135" t="e">
        <f>VLOOKUP($T95,УЧАСТНИКИ!$A$1:$K$716,4,FALSE)</f>
        <v>#N/A</v>
      </c>
      <c r="E95" s="135" t="e">
        <f>VLOOKUP($T95,УЧАСТНИКИ!$A$1:$K$716,8,FALSE)</f>
        <v>#N/A</v>
      </c>
      <c r="F95" s="217" t="e">
        <f>VLOOKUP($T95,УЧАСТНИКИ!$A$1:$K$716,5,FALSE)</f>
        <v>#N/A</v>
      </c>
      <c r="G95" s="135" t="e">
        <f>VLOOKUP($T95,УЧАСТНИКИ!#REF!,7,FALSE)</f>
        <v>#REF!</v>
      </c>
      <c r="H95" s="135" t="e">
        <f>VLOOKUP($T95,УЧАСТНИКИ!$A$1:$K$716,11,FALSE)</f>
        <v>#N/A</v>
      </c>
      <c r="I95" s="264"/>
      <c r="J95" s="264"/>
      <c r="K95" s="264"/>
      <c r="L95" s="264"/>
      <c r="M95" s="264"/>
      <c r="N95" s="264"/>
      <c r="O95" s="265">
        <f t="shared" ref="O95:O101" si="4">MAX(I95:N95)</f>
        <v>0</v>
      </c>
      <c r="P95" s="266"/>
      <c r="Q95" s="135"/>
      <c r="R95" s="266"/>
      <c r="S95" s="300" t="e">
        <f>VLOOKUP($T95,УЧАСТНИКИ!$A$1:$K$716,10,FALSE)</f>
        <v>#N/A</v>
      </c>
      <c r="T95" s="189"/>
    </row>
    <row r="96" spans="1:20" ht="23.1" customHeight="1" x14ac:dyDescent="0.25">
      <c r="A96" s="132">
        <v>139</v>
      </c>
      <c r="B96" s="292" t="e">
        <f>VLOOKUP($T96,УЧАСТНИКИ!$A$1:$K$716,3,FALSE)</f>
        <v>#N/A</v>
      </c>
      <c r="C96" s="305">
        <f t="shared" si="3"/>
        <v>0</v>
      </c>
      <c r="D96" s="135" t="e">
        <f>VLOOKUP($T96,УЧАСТНИКИ!$A$1:$K$716,4,FALSE)</f>
        <v>#N/A</v>
      </c>
      <c r="E96" s="135" t="e">
        <f>VLOOKUP($T96,УЧАСТНИКИ!$A$1:$K$716,8,FALSE)</f>
        <v>#N/A</v>
      </c>
      <c r="F96" s="217" t="e">
        <f>VLOOKUP($T96,УЧАСТНИКИ!$A$1:$K$716,5,FALSE)</f>
        <v>#N/A</v>
      </c>
      <c r="G96" s="135" t="e">
        <f>VLOOKUP($T96,УЧАСТНИКИ!#REF!,7,FALSE)</f>
        <v>#REF!</v>
      </c>
      <c r="H96" s="135" t="e">
        <f>VLOOKUP($T96,УЧАСТНИКИ!$A$1:$K$716,11,FALSE)</f>
        <v>#N/A</v>
      </c>
      <c r="I96" s="264"/>
      <c r="J96" s="264"/>
      <c r="K96" s="264"/>
      <c r="L96" s="264"/>
      <c r="M96" s="264"/>
      <c r="N96" s="264"/>
      <c r="O96" s="265">
        <f t="shared" si="4"/>
        <v>0</v>
      </c>
      <c r="P96" s="266"/>
      <c r="Q96" s="135"/>
      <c r="R96" s="266"/>
      <c r="S96" s="300" t="e">
        <f>VLOOKUP($T96,УЧАСТНИКИ!$A$1:$K$716,10,FALSE)</f>
        <v>#N/A</v>
      </c>
      <c r="T96" s="189"/>
    </row>
    <row r="97" spans="1:20" ht="23.1" customHeight="1" x14ac:dyDescent="0.25">
      <c r="A97" s="132">
        <v>140</v>
      </c>
      <c r="B97" s="292" t="e">
        <f>VLOOKUP($T97,УЧАСТНИКИ!$A$1:$K$716,3,FALSE)</f>
        <v>#N/A</v>
      </c>
      <c r="C97" s="305">
        <f t="shared" si="3"/>
        <v>0</v>
      </c>
      <c r="D97" s="135" t="e">
        <f>VLOOKUP($T97,УЧАСТНИКИ!$A$1:$K$716,4,FALSE)</f>
        <v>#N/A</v>
      </c>
      <c r="E97" s="135" t="e">
        <f>VLOOKUP($T97,УЧАСТНИКИ!$A$1:$K$716,8,FALSE)</f>
        <v>#N/A</v>
      </c>
      <c r="F97" s="217" t="e">
        <f>VLOOKUP($T97,УЧАСТНИКИ!$A$1:$K$716,5,FALSE)</f>
        <v>#N/A</v>
      </c>
      <c r="G97" s="135" t="e">
        <f>VLOOKUP($T97,УЧАСТНИКИ!#REF!,7,FALSE)</f>
        <v>#REF!</v>
      </c>
      <c r="H97" s="135" t="e">
        <f>VLOOKUP($T97,УЧАСТНИКИ!$A$1:$K$716,11,FALSE)</f>
        <v>#N/A</v>
      </c>
      <c r="I97" s="264"/>
      <c r="J97" s="264"/>
      <c r="K97" s="264"/>
      <c r="L97" s="264"/>
      <c r="M97" s="264"/>
      <c r="N97" s="264"/>
      <c r="O97" s="265">
        <f t="shared" si="4"/>
        <v>0</v>
      </c>
      <c r="P97" s="266"/>
      <c r="Q97" s="135"/>
      <c r="R97" s="266"/>
      <c r="S97" s="300" t="e">
        <f>VLOOKUP($T97,УЧАСТНИКИ!$A$1:$K$716,10,FALSE)</f>
        <v>#N/A</v>
      </c>
      <c r="T97" s="189"/>
    </row>
    <row r="98" spans="1:20" ht="23.1" customHeight="1" x14ac:dyDescent="0.25">
      <c r="A98" s="132">
        <v>141</v>
      </c>
      <c r="B98" s="292" t="e">
        <f>VLOOKUP($T98,УЧАСТНИКИ!$A$1:$K$716,3,FALSE)</f>
        <v>#N/A</v>
      </c>
      <c r="C98" s="305">
        <f t="shared" si="3"/>
        <v>0</v>
      </c>
      <c r="D98" s="135" t="e">
        <f>VLOOKUP($T98,УЧАСТНИКИ!$A$1:$K$716,4,FALSE)</f>
        <v>#N/A</v>
      </c>
      <c r="E98" s="135" t="e">
        <f>VLOOKUP($T98,УЧАСТНИКИ!$A$1:$K$716,8,FALSE)</f>
        <v>#N/A</v>
      </c>
      <c r="F98" s="217" t="e">
        <f>VLOOKUP($T98,УЧАСТНИКИ!$A$1:$K$716,5,FALSE)</f>
        <v>#N/A</v>
      </c>
      <c r="G98" s="135" t="e">
        <f>VLOOKUP($T98,УЧАСТНИКИ!#REF!,7,FALSE)</f>
        <v>#REF!</v>
      </c>
      <c r="H98" s="135" t="e">
        <f>VLOOKUP($T98,УЧАСТНИКИ!$A$1:$K$716,11,FALSE)</f>
        <v>#N/A</v>
      </c>
      <c r="I98" s="264"/>
      <c r="J98" s="264"/>
      <c r="K98" s="264"/>
      <c r="L98" s="264"/>
      <c r="M98" s="264"/>
      <c r="N98" s="264"/>
      <c r="O98" s="265">
        <f t="shared" si="4"/>
        <v>0</v>
      </c>
      <c r="P98" s="266"/>
      <c r="Q98" s="135"/>
      <c r="R98" s="266"/>
      <c r="S98" s="300" t="e">
        <f>VLOOKUP($T98,УЧАСТНИКИ!$A$1:$K$716,10,FALSE)</f>
        <v>#N/A</v>
      </c>
      <c r="T98" s="189"/>
    </row>
    <row r="99" spans="1:20" ht="23.1" customHeight="1" x14ac:dyDescent="0.25">
      <c r="A99" s="132">
        <v>142</v>
      </c>
      <c r="B99" s="292" t="e">
        <f>VLOOKUP($T99,УЧАСТНИКИ!$A$1:$K$716,3,FALSE)</f>
        <v>#N/A</v>
      </c>
      <c r="C99" s="305">
        <f t="shared" si="3"/>
        <v>0</v>
      </c>
      <c r="D99" s="135" t="e">
        <f>VLOOKUP($T99,УЧАСТНИКИ!$A$1:$K$716,4,FALSE)</f>
        <v>#N/A</v>
      </c>
      <c r="E99" s="135" t="e">
        <f>VLOOKUP($T99,УЧАСТНИКИ!$A$1:$K$716,8,FALSE)</f>
        <v>#N/A</v>
      </c>
      <c r="F99" s="217" t="e">
        <f>VLOOKUP($T99,УЧАСТНИКИ!$A$1:$K$716,5,FALSE)</f>
        <v>#N/A</v>
      </c>
      <c r="G99" s="135" t="e">
        <f>VLOOKUP($T99,УЧАСТНИКИ!#REF!,7,FALSE)</f>
        <v>#REF!</v>
      </c>
      <c r="H99" s="135" t="e">
        <f>VLOOKUP($T99,УЧАСТНИКИ!$A$1:$K$716,11,FALSE)</f>
        <v>#N/A</v>
      </c>
      <c r="I99" s="264"/>
      <c r="J99" s="264"/>
      <c r="K99" s="264"/>
      <c r="L99" s="264"/>
      <c r="M99" s="264"/>
      <c r="N99" s="264"/>
      <c r="O99" s="265">
        <f t="shared" si="4"/>
        <v>0</v>
      </c>
      <c r="P99" s="266"/>
      <c r="Q99" s="135"/>
      <c r="R99" s="266"/>
      <c r="S99" s="300" t="e">
        <f>VLOOKUP($T99,УЧАСТНИКИ!$A$1:$K$716,10,FALSE)</f>
        <v>#N/A</v>
      </c>
      <c r="T99" s="189"/>
    </row>
    <row r="100" spans="1:20" ht="23.1" customHeight="1" x14ac:dyDescent="0.25">
      <c r="A100" s="132">
        <v>143</v>
      </c>
      <c r="B100" s="292" t="e">
        <f>VLOOKUP($T100,УЧАСТНИКИ!$A$1:$K$716,3,FALSE)</f>
        <v>#N/A</v>
      </c>
      <c r="C100" s="305">
        <f t="shared" si="3"/>
        <v>0</v>
      </c>
      <c r="D100" s="135" t="e">
        <f>VLOOKUP($T100,УЧАСТНИКИ!$A$1:$K$716,4,FALSE)</f>
        <v>#N/A</v>
      </c>
      <c r="E100" s="135" t="e">
        <f>VLOOKUP($T100,УЧАСТНИКИ!$A$1:$K$716,8,FALSE)</f>
        <v>#N/A</v>
      </c>
      <c r="F100" s="217" t="e">
        <f>VLOOKUP($T100,УЧАСТНИКИ!$A$1:$K$716,5,FALSE)</f>
        <v>#N/A</v>
      </c>
      <c r="G100" s="135" t="e">
        <f>VLOOKUP($T100,УЧАСТНИКИ!#REF!,7,FALSE)</f>
        <v>#REF!</v>
      </c>
      <c r="H100" s="135" t="e">
        <f>VLOOKUP($T100,УЧАСТНИКИ!$A$1:$K$716,11,FALSE)</f>
        <v>#N/A</v>
      </c>
      <c r="I100" s="264"/>
      <c r="J100" s="264"/>
      <c r="K100" s="264"/>
      <c r="L100" s="264"/>
      <c r="M100" s="264"/>
      <c r="N100" s="264"/>
      <c r="O100" s="265">
        <f t="shared" si="4"/>
        <v>0</v>
      </c>
      <c r="P100" s="266"/>
      <c r="Q100" s="135"/>
      <c r="R100" s="266"/>
      <c r="S100" s="300" t="e">
        <f>VLOOKUP($T100,УЧАСТНИКИ!$A$1:$K$716,10,FALSE)</f>
        <v>#N/A</v>
      </c>
      <c r="T100" s="189"/>
    </row>
    <row r="101" spans="1:20" ht="23.1" customHeight="1" x14ac:dyDescent="0.25">
      <c r="A101" s="132">
        <v>144</v>
      </c>
      <c r="B101" s="292" t="e">
        <f>VLOOKUP($T101,УЧАСТНИКИ!$A$1:$K$716,3,FALSE)</f>
        <v>#N/A</v>
      </c>
      <c r="C101" s="305">
        <f t="shared" si="3"/>
        <v>0</v>
      </c>
      <c r="D101" s="135" t="e">
        <f>VLOOKUP($T101,УЧАСТНИКИ!$A$1:$K$716,4,FALSE)</f>
        <v>#N/A</v>
      </c>
      <c r="E101" s="135" t="e">
        <f>VLOOKUP($T101,УЧАСТНИКИ!$A$1:$K$716,8,FALSE)</f>
        <v>#N/A</v>
      </c>
      <c r="F101" s="217" t="e">
        <f>VLOOKUP($T101,УЧАСТНИКИ!$A$1:$K$716,5,FALSE)</f>
        <v>#N/A</v>
      </c>
      <c r="G101" s="135" t="e">
        <f>VLOOKUP($T101,УЧАСТНИКИ!#REF!,7,FALSE)</f>
        <v>#REF!</v>
      </c>
      <c r="H101" s="135" t="e">
        <f>VLOOKUP($T101,УЧАСТНИКИ!$A$1:$K$716,11,FALSE)</f>
        <v>#N/A</v>
      </c>
      <c r="I101" s="264"/>
      <c r="J101" s="264"/>
      <c r="K101" s="264"/>
      <c r="L101" s="264"/>
      <c r="M101" s="264"/>
      <c r="N101" s="264"/>
      <c r="O101" s="265">
        <f t="shared" si="4"/>
        <v>0</v>
      </c>
      <c r="P101" s="266"/>
      <c r="Q101" s="135"/>
      <c r="R101" s="266"/>
      <c r="S101" s="300" t="e">
        <f>VLOOKUP($T101,УЧАСТНИКИ!$A$1:$K$716,10,FALSE)</f>
        <v>#N/A</v>
      </c>
      <c r="T101" s="189"/>
    </row>
  </sheetData>
  <sortState ref="B11:T18">
    <sortCondition descending="1" ref="O11:O18"/>
  </sortState>
  <mergeCells count="13">
    <mergeCell ref="B19:D19"/>
    <mergeCell ref="A1:S1"/>
    <mergeCell ref="A2:S2"/>
    <mergeCell ref="A3:S3"/>
    <mergeCell ref="A4:S4"/>
    <mergeCell ref="F6:H6"/>
    <mergeCell ref="I6:K6"/>
    <mergeCell ref="L6:M6"/>
    <mergeCell ref="A7:B7"/>
    <mergeCell ref="G7:H7"/>
    <mergeCell ref="I9:K9"/>
    <mergeCell ref="L9:N9"/>
    <mergeCell ref="B10:D10"/>
  </mergeCells>
  <printOptions horizontalCentered="1"/>
  <pageMargins left="0.19685039370078741" right="0.19685039370078741" top="0.39370078740157483" bottom="0.19685039370078741" header="0.27559055118110237" footer="0.23622047244094491"/>
  <pageSetup paperSize="9" scale="74" fitToHeight="26" orientation="landscape" r:id="rId1"/>
  <headerFooter alignWithMargins="0"/>
  <rowBreaks count="1" manualBreakCount="1">
    <brk id="18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indexed="34"/>
    <pageSetUpPr fitToPage="1"/>
  </sheetPr>
  <dimension ref="A1:M59"/>
  <sheetViews>
    <sheetView view="pageBreakPreview" zoomScaleNormal="100" zoomScaleSheetLayoutView="100" workbookViewId="0">
      <selection activeCell="D13" sqref="D13"/>
    </sheetView>
  </sheetViews>
  <sheetFormatPr defaultRowHeight="12.75" x14ac:dyDescent="0.2"/>
  <cols>
    <col min="1" max="1" width="4" style="6" customWidth="1"/>
    <col min="2" max="2" width="26.42578125" style="6" customWidth="1"/>
    <col min="3" max="3" width="11.42578125" style="6" customWidth="1"/>
    <col min="4" max="5" width="17.5703125" style="6" customWidth="1"/>
    <col min="6" max="6" width="7.7109375" style="6" customWidth="1"/>
    <col min="7" max="7" width="6.5703125" style="162" customWidth="1"/>
    <col min="8" max="8" width="8.140625" style="6" hidden="1" customWidth="1"/>
    <col min="9" max="9" width="10.140625" style="6" customWidth="1"/>
    <col min="10" max="10" width="15.42578125" style="6" customWidth="1"/>
    <col min="11" max="11" width="5.5703125" style="6" hidden="1" customWidth="1"/>
    <col min="12" max="12" width="6" style="6" customWidth="1"/>
    <col min="13" max="16384" width="9.140625" style="6"/>
  </cols>
  <sheetData>
    <row r="1" spans="1:13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</row>
    <row r="2" spans="1:13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</row>
    <row r="3" spans="1:13" ht="27.7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436"/>
      <c r="J3" s="436"/>
      <c r="K3" s="24"/>
      <c r="L3" s="24"/>
      <c r="M3" s="24"/>
    </row>
    <row r="4" spans="1:13" ht="14.25" x14ac:dyDescent="0.2">
      <c r="A4" s="26"/>
      <c r="B4" s="26"/>
      <c r="C4" s="26"/>
      <c r="G4" s="161"/>
      <c r="H4" s="51"/>
      <c r="I4" s="51"/>
      <c r="J4" s="51"/>
      <c r="K4" s="51"/>
      <c r="L4" s="51"/>
    </row>
    <row r="5" spans="1:13" ht="18.75" x14ac:dyDescent="0.2">
      <c r="C5" s="4"/>
      <c r="D5" s="276" t="s">
        <v>102</v>
      </c>
      <c r="E5" s="500" t="s">
        <v>578</v>
      </c>
      <c r="K5" s="7"/>
      <c r="L5" s="4"/>
    </row>
    <row r="6" spans="1:13" ht="15" x14ac:dyDescent="0.2">
      <c r="A6" s="437" t="s">
        <v>183</v>
      </c>
      <c r="B6" s="437"/>
      <c r="C6" s="4"/>
      <c r="D6" s="113" t="s">
        <v>63</v>
      </c>
      <c r="E6" s="113"/>
      <c r="J6" s="35" t="str">
        <f>d_1</f>
        <v>06 ИЮЛЯ 2017г.</v>
      </c>
      <c r="K6" s="7"/>
      <c r="L6" s="4"/>
    </row>
    <row r="7" spans="1:13" ht="12.75" customHeight="1" x14ac:dyDescent="0.2">
      <c r="A7" s="22"/>
      <c r="C7" s="4"/>
      <c r="D7" s="2"/>
      <c r="E7" s="2"/>
      <c r="F7" s="10"/>
      <c r="H7" s="10"/>
      <c r="I7" s="10"/>
      <c r="J7" s="50" t="str">
        <f>d_5</f>
        <v>г. Казань, Футбольно-легкоатлетический манеж</v>
      </c>
      <c r="K7" s="23" t="s">
        <v>63</v>
      </c>
      <c r="L7" s="4"/>
    </row>
    <row r="8" spans="1:13" ht="26.25" customHeight="1" thickBot="1" x14ac:dyDescent="0.25">
      <c r="A8" s="27" t="s">
        <v>38</v>
      </c>
      <c r="B8" s="27" t="s">
        <v>39</v>
      </c>
      <c r="C8" s="27" t="s">
        <v>37</v>
      </c>
      <c r="D8" s="27" t="s">
        <v>104</v>
      </c>
      <c r="E8" s="27" t="s">
        <v>105</v>
      </c>
      <c r="F8" s="27" t="s">
        <v>16</v>
      </c>
      <c r="G8" s="163" t="s">
        <v>55</v>
      </c>
      <c r="H8" s="27" t="s">
        <v>58</v>
      </c>
      <c r="I8" s="27" t="s">
        <v>56</v>
      </c>
      <c r="J8" s="27" t="s">
        <v>57</v>
      </c>
      <c r="K8" s="52" t="s">
        <v>28</v>
      </c>
      <c r="L8" s="27" t="s">
        <v>41</v>
      </c>
    </row>
    <row r="9" spans="1:13" ht="20.100000000000001" customHeight="1" thickBot="1" x14ac:dyDescent="0.25">
      <c r="A9" s="49"/>
      <c r="B9" s="438" t="str">
        <f>Name_10</f>
        <v>МУЖЧИНЫ 2001г.р. и старше</v>
      </c>
      <c r="C9" s="438"/>
      <c r="D9" s="49"/>
      <c r="E9" s="49"/>
      <c r="F9" s="49"/>
      <c r="G9" s="164"/>
      <c r="H9" s="49"/>
      <c r="I9" s="49"/>
      <c r="J9" s="49"/>
      <c r="K9" s="11"/>
      <c r="L9" s="49"/>
    </row>
    <row r="10" spans="1:13" ht="20.100000000000001" customHeight="1" x14ac:dyDescent="0.2">
      <c r="A10" s="47" t="s">
        <v>17</v>
      </c>
      <c r="B10" s="295" t="str">
        <f>VLOOKUP($F10,УЧАСТНИКИ!$A$2:$K$232,3,FALSE)</f>
        <v>ГАЙНЕТДИНОВ НИЯЗ</v>
      </c>
      <c r="C10" s="296">
        <f>VLOOKUP($F10,УЧАСТНИКИ!$A$2:$K$232,4,FALSE)</f>
        <v>2000</v>
      </c>
      <c r="D10" s="297" t="str">
        <f>VLOOKUP($F10,УЧАСТНИКИ!$A$2:$K$232,5,FALSE)</f>
        <v>КАЗАНЬ</v>
      </c>
      <c r="E10" s="104" t="str">
        <f>VLOOKUP($F10,УЧАСТНИКИ!$A$2:$K$232,11,FALSE)</f>
        <v>КДЮСШ АВИАТОР</v>
      </c>
      <c r="F10" s="192">
        <v>3855</v>
      </c>
      <c r="G10" s="165">
        <v>11.59</v>
      </c>
      <c r="H10" s="47"/>
      <c r="I10" s="47"/>
      <c r="J10" s="47"/>
      <c r="K10" s="15"/>
      <c r="L10" s="108" t="str">
        <f>VLOOKUP($F10,УЧАСТНИКИ!$A$2:$K$232,9,FALSE)</f>
        <v>Л</v>
      </c>
      <c r="M10" s="6" t="s">
        <v>17</v>
      </c>
    </row>
    <row r="11" spans="1:13" ht="20.100000000000001" customHeight="1" x14ac:dyDescent="0.2">
      <c r="A11" s="47" t="s">
        <v>18</v>
      </c>
      <c r="B11" s="295" t="str">
        <f>VLOOKUP($F11,УЧАСТНИКИ!$A$2:$K$232,3,FALSE)</f>
        <v>БАБАЕВ ШАКИР</v>
      </c>
      <c r="C11" s="296">
        <f>VLOOKUP($F11,УЧАСТНИКИ!$A$2:$K$232,4,FALSE)</f>
        <v>1998</v>
      </c>
      <c r="D11" s="297" t="str">
        <f>VLOOKUP($F11,УЧАСТНИКИ!$A$2:$K$232,5,FALSE)</f>
        <v>КАЗАНЬ</v>
      </c>
      <c r="E11" s="104" t="str">
        <f>VLOOKUP($F11,УЧАСТНИКИ!$A$2:$K$232,11,FALSE)</f>
        <v>ПГАФКСиТ</v>
      </c>
      <c r="F11" s="192">
        <v>3574</v>
      </c>
      <c r="G11" s="165">
        <v>11.38</v>
      </c>
      <c r="H11" s="47"/>
      <c r="I11" s="47"/>
      <c r="J11" s="47"/>
      <c r="K11" s="48"/>
      <c r="L11" s="108" t="str">
        <f>VLOOKUP($F11,УЧАСТНИКИ!$A$2:$K$232,9,FALSE)</f>
        <v>Л</v>
      </c>
      <c r="M11" s="6" t="s">
        <v>18</v>
      </c>
    </row>
    <row r="12" spans="1:13" ht="20.100000000000001" customHeight="1" x14ac:dyDescent="0.2">
      <c r="A12" s="47" t="s">
        <v>19</v>
      </c>
      <c r="B12" s="295" t="str">
        <f>VLOOKUP($F12,УЧАСТНИКИ!$A$2:$K$232,3,FALSE)</f>
        <v>ОСИПОВ ИВАН</v>
      </c>
      <c r="C12" s="296">
        <f>VLOOKUP($F12,УЧАСТНИКИ!$A$2:$K$232,4,FALSE)</f>
        <v>1994</v>
      </c>
      <c r="D12" s="297" t="str">
        <f>VLOOKUP($F12,УЧАСТНИКИ!$A$2:$K$232,5,FALSE)</f>
        <v>КАЗАНЬ</v>
      </c>
      <c r="E12" s="104" t="str">
        <f>VLOOKUP($F12,УЧАСТНИКИ!$A$2:$K$232,11,FALSE)</f>
        <v>ДЮСШ ОЛИМП</v>
      </c>
      <c r="F12" s="192">
        <v>3866</v>
      </c>
      <c r="G12" s="165">
        <v>11.16</v>
      </c>
      <c r="H12" s="47"/>
      <c r="I12" s="47"/>
      <c r="J12" s="47"/>
      <c r="K12" s="48"/>
      <c r="L12" s="108" t="str">
        <f>VLOOKUP($F12,УЧАСТНИКИ!$A$2:$K$232,9,FALSE)</f>
        <v>Л</v>
      </c>
      <c r="M12" s="6" t="s">
        <v>19</v>
      </c>
    </row>
    <row r="13" spans="1:13" ht="20.100000000000001" customHeight="1" x14ac:dyDescent="0.2">
      <c r="A13" s="47" t="s">
        <v>20</v>
      </c>
      <c r="B13" s="295" t="str">
        <f>VLOOKUP($F13,УЧАСТНИКИ!$A$2:$K$232,3,FALSE)</f>
        <v>АБЛЯЗОВ МАРАТ</v>
      </c>
      <c r="C13" s="296">
        <f>VLOOKUP($F13,УЧАСТНИКИ!$A$2:$K$232,4,FALSE)</f>
        <v>1990</v>
      </c>
      <c r="D13" s="297" t="str">
        <f>VLOOKUP($F13,УЧАСТНИКИ!$A$2:$K$232,5,FALSE)</f>
        <v>КАЗАНЬ</v>
      </c>
      <c r="E13" s="104" t="str">
        <f>VLOOKUP($F13,УЧАСТНИКИ!$A$2:$K$232,11,FALSE)</f>
        <v>КДЮСШ АВИАТОР</v>
      </c>
      <c r="F13" s="192">
        <v>3817</v>
      </c>
      <c r="G13" s="165">
        <v>11.14</v>
      </c>
      <c r="H13" s="47"/>
      <c r="I13" s="47"/>
      <c r="J13" s="47"/>
      <c r="K13" s="274"/>
      <c r="L13" s="108" t="str">
        <f>VLOOKUP($F13,УЧАСТНИКИ!$A$2:$K$232,9,FALSE)</f>
        <v>Л</v>
      </c>
      <c r="M13" s="6" t="s">
        <v>20</v>
      </c>
    </row>
    <row r="14" spans="1:13" ht="20.100000000000001" customHeight="1" x14ac:dyDescent="0.2">
      <c r="A14" s="47" t="s">
        <v>21</v>
      </c>
      <c r="B14" s="295" t="str">
        <f>VLOOKUP($F14,УЧАСТНИКИ!$A$2:$K$232,3,FALSE)</f>
        <v>ВАЗИЕВ РЕГИЛЬ</v>
      </c>
      <c r="C14" s="296">
        <f>VLOOKUP($F14,УЧАСТНИКИ!$A$2:$K$232,4,FALSE)</f>
        <v>1991</v>
      </c>
      <c r="D14" s="297" t="str">
        <f>VLOOKUP($F14,УЧАСТНИКИ!$A$2:$K$232,5,FALSE)</f>
        <v>КАЗАНЬ</v>
      </c>
      <c r="E14" s="104" t="str">
        <f>VLOOKUP($F14,УЧАСТНИКИ!$A$2:$K$232,11,FALSE)</f>
        <v>СДЮСШОР ЛА</v>
      </c>
      <c r="F14" s="192">
        <v>62</v>
      </c>
      <c r="G14" s="165">
        <v>11.31</v>
      </c>
      <c r="H14" s="47"/>
      <c r="I14" s="47"/>
      <c r="J14" s="47"/>
      <c r="K14" s="48"/>
      <c r="L14" s="108">
        <f>VLOOKUP($F14,УЧАСТНИКИ!$A$2:$K$232,9,FALSE)</f>
        <v>3</v>
      </c>
      <c r="M14" s="6" t="s">
        <v>20</v>
      </c>
    </row>
    <row r="15" spans="1:13" ht="20.100000000000001" customHeight="1" x14ac:dyDescent="0.2">
      <c r="A15" s="47" t="s">
        <v>22</v>
      </c>
      <c r="B15" s="295" t="str">
        <f>VLOOKUP($F15,УЧАСТНИКИ!$A$2:$K$232,3,FALSE)</f>
        <v>ФАТЫХОВ ИЛЬНАЗ</v>
      </c>
      <c r="C15" s="296">
        <f>VLOOKUP($F15,УЧАСТНИКИ!$A$2:$K$232,4,FALSE)</f>
        <v>1992</v>
      </c>
      <c r="D15" s="297" t="str">
        <f>VLOOKUP($F15,УЧАСТНИКИ!$A$2:$K$232,5,FALSE)</f>
        <v>НАБ.ЧЕЛНЫ</v>
      </c>
      <c r="E15" s="104" t="str">
        <f>VLOOKUP($F15,УЧАСТНИКИ!$A$2:$K$232,11,FALSE)</f>
        <v>ЯР ЧАЛЛЫ</v>
      </c>
      <c r="F15" s="192">
        <v>3872</v>
      </c>
      <c r="G15" s="165">
        <v>11.47</v>
      </c>
      <c r="H15" s="47"/>
      <c r="I15" s="47"/>
      <c r="J15" s="47"/>
      <c r="K15" s="48"/>
      <c r="L15" s="108" t="str">
        <f>VLOOKUP($F15,УЧАСТНИКИ!$A$2:$K$232,9,FALSE)</f>
        <v>Л</v>
      </c>
      <c r="M15" s="6" t="s">
        <v>22</v>
      </c>
    </row>
    <row r="16" spans="1:13" ht="15.75" customHeight="1" x14ac:dyDescent="0.2">
      <c r="A16" s="13"/>
      <c r="B16" s="14"/>
      <c r="C16" s="13"/>
      <c r="D16" s="13"/>
      <c r="E16" s="13"/>
      <c r="F16" s="13"/>
      <c r="G16" s="166"/>
      <c r="H16" s="13"/>
      <c r="I16" s="13"/>
      <c r="J16" s="13"/>
      <c r="K16" s="13"/>
      <c r="L16" s="13"/>
      <c r="M16" s="8"/>
    </row>
    <row r="17" spans="1:13" ht="15.75" customHeight="1" x14ac:dyDescent="0.25">
      <c r="A17" s="15"/>
      <c r="B17" s="44" t="s">
        <v>40</v>
      </c>
      <c r="C17" s="1"/>
      <c r="D17" s="18"/>
      <c r="E17" s="18"/>
      <c r="F17" s="15"/>
      <c r="G17" s="167"/>
      <c r="H17" s="15"/>
      <c r="I17" s="15"/>
      <c r="J17" s="15"/>
      <c r="K17" s="15"/>
      <c r="L17" s="17"/>
      <c r="M17" s="8"/>
    </row>
    <row r="18" spans="1:13" ht="15.75" customHeight="1" x14ac:dyDescent="0.25">
      <c r="A18" s="15"/>
      <c r="B18" s="44" t="s">
        <v>33</v>
      </c>
      <c r="D18" s="18"/>
      <c r="E18" s="18"/>
      <c r="F18" s="15"/>
      <c r="G18" s="167"/>
      <c r="H18" s="15"/>
      <c r="I18" s="15"/>
      <c r="J18" s="15"/>
      <c r="K18" s="15"/>
      <c r="L18" s="17"/>
    </row>
    <row r="19" spans="1:13" ht="15.75" customHeight="1" x14ac:dyDescent="0.25">
      <c r="A19" s="15"/>
      <c r="B19" s="433" t="s">
        <v>34</v>
      </c>
      <c r="C19" s="433"/>
      <c r="D19" s="18"/>
      <c r="E19" s="18"/>
      <c r="F19" s="15"/>
      <c r="G19" s="167"/>
      <c r="H19" s="15"/>
      <c r="I19" s="15"/>
      <c r="J19" s="15"/>
      <c r="K19" s="15"/>
      <c r="L19" s="17"/>
    </row>
    <row r="20" spans="1:13" ht="15.75" customHeight="1" x14ac:dyDescent="0.2">
      <c r="A20" s="15"/>
      <c r="B20" s="19"/>
      <c r="C20" s="17"/>
      <c r="D20" s="18"/>
      <c r="E20" s="18"/>
      <c r="F20" s="15"/>
      <c r="G20" s="167"/>
      <c r="H20" s="15"/>
      <c r="I20" s="15"/>
      <c r="J20" s="15"/>
      <c r="K20" s="15"/>
      <c r="L20" s="17"/>
    </row>
    <row r="21" spans="1:13" ht="15.75" customHeight="1" x14ac:dyDescent="0.2">
      <c r="A21" s="15"/>
      <c r="B21" s="19"/>
      <c r="C21" s="17"/>
      <c r="D21" s="18"/>
      <c r="E21" s="18"/>
      <c r="F21" s="15"/>
      <c r="G21" s="167"/>
      <c r="H21" s="15"/>
      <c r="I21" s="15"/>
      <c r="J21" s="15"/>
      <c r="K21" s="15"/>
      <c r="L21" s="17"/>
    </row>
    <row r="22" spans="1:13" ht="15.75" customHeight="1" x14ac:dyDescent="0.2">
      <c r="A22" s="15"/>
      <c r="B22" s="19"/>
      <c r="C22" s="17"/>
      <c r="D22" s="18"/>
      <c r="E22" s="18"/>
      <c r="F22" s="15"/>
      <c r="G22" s="167"/>
      <c r="H22" s="15"/>
      <c r="I22" s="15"/>
      <c r="J22" s="15"/>
      <c r="K22" s="15"/>
      <c r="L22" s="17"/>
    </row>
    <row r="23" spans="1:13" ht="15.75" customHeight="1" x14ac:dyDescent="0.2">
      <c r="A23" s="15"/>
      <c r="B23" s="19"/>
      <c r="C23" s="17"/>
      <c r="D23" s="18"/>
      <c r="E23" s="18"/>
      <c r="F23" s="15"/>
      <c r="G23" s="167"/>
      <c r="H23" s="15"/>
      <c r="I23" s="15"/>
      <c r="J23" s="15"/>
      <c r="K23" s="15"/>
      <c r="L23" s="17"/>
    </row>
    <row r="24" spans="1:13" ht="15.75" customHeight="1" x14ac:dyDescent="0.2">
      <c r="A24" s="13"/>
      <c r="B24" s="14"/>
      <c r="C24" s="13"/>
      <c r="D24" s="13"/>
      <c r="E24" s="13"/>
      <c r="F24" s="13"/>
      <c r="G24" s="166"/>
      <c r="H24" s="13"/>
      <c r="I24" s="13"/>
      <c r="J24" s="13"/>
      <c r="K24" s="13"/>
      <c r="L24" s="13"/>
    </row>
    <row r="25" spans="1:13" ht="15.75" customHeight="1" x14ac:dyDescent="0.2">
      <c r="A25" s="15"/>
      <c r="B25" s="16"/>
      <c r="C25" s="17"/>
      <c r="D25" s="18"/>
      <c r="E25" s="18"/>
      <c r="F25" s="15"/>
      <c r="G25" s="167"/>
      <c r="H25" s="15"/>
      <c r="I25" s="15"/>
      <c r="J25" s="15"/>
      <c r="K25" s="15"/>
      <c r="L25" s="17"/>
    </row>
    <row r="26" spans="1:13" ht="15.75" customHeight="1" x14ac:dyDescent="0.2">
      <c r="A26" s="15"/>
      <c r="B26" s="16"/>
      <c r="C26" s="17"/>
      <c r="D26" s="18"/>
      <c r="E26" s="18"/>
      <c r="F26" s="15"/>
      <c r="G26" s="167"/>
      <c r="H26" s="15"/>
      <c r="I26" s="15"/>
      <c r="J26" s="15"/>
      <c r="K26" s="15"/>
      <c r="L26" s="17"/>
    </row>
    <row r="27" spans="1:13" ht="15.75" customHeight="1" x14ac:dyDescent="0.2">
      <c r="A27" s="15"/>
      <c r="B27" s="16"/>
      <c r="C27" s="17"/>
      <c r="D27" s="18"/>
      <c r="E27" s="18"/>
      <c r="F27" s="15"/>
      <c r="G27" s="167"/>
      <c r="H27" s="15"/>
      <c r="I27" s="15"/>
      <c r="J27" s="15"/>
      <c r="K27" s="15"/>
      <c r="L27" s="17"/>
    </row>
    <row r="28" spans="1:13" ht="15.75" customHeight="1" x14ac:dyDescent="0.2">
      <c r="A28" s="15"/>
      <c r="B28" s="16"/>
      <c r="C28" s="17"/>
      <c r="D28" s="18"/>
      <c r="E28" s="18"/>
      <c r="F28" s="15"/>
      <c r="G28" s="167"/>
      <c r="H28" s="15"/>
      <c r="I28" s="15"/>
      <c r="J28" s="15"/>
      <c r="K28" s="15"/>
      <c r="L28" s="17"/>
    </row>
    <row r="29" spans="1:13" ht="15.75" customHeight="1" x14ac:dyDescent="0.2">
      <c r="A29" s="15"/>
      <c r="B29" s="16"/>
      <c r="C29" s="17"/>
      <c r="D29" s="18"/>
      <c r="E29" s="18"/>
      <c r="F29" s="15"/>
      <c r="G29" s="167"/>
      <c r="H29" s="15"/>
      <c r="I29" s="15"/>
      <c r="J29" s="15"/>
      <c r="K29" s="15"/>
      <c r="L29" s="17"/>
    </row>
    <row r="30" spans="1:13" ht="15.75" customHeight="1" x14ac:dyDescent="0.2">
      <c r="A30" s="15"/>
      <c r="B30" s="16"/>
      <c r="C30" s="17"/>
      <c r="D30" s="18"/>
      <c r="E30" s="18"/>
      <c r="F30" s="15"/>
      <c r="G30" s="167"/>
      <c r="H30" s="15"/>
      <c r="I30" s="15"/>
      <c r="J30" s="15"/>
      <c r="K30" s="15"/>
      <c r="L30" s="17"/>
    </row>
    <row r="31" spans="1:13" ht="15.75" customHeight="1" x14ac:dyDescent="0.2">
      <c r="A31" s="15"/>
      <c r="B31" s="16"/>
      <c r="C31" s="17"/>
      <c r="D31" s="18"/>
      <c r="E31" s="18"/>
      <c r="F31" s="15"/>
      <c r="G31" s="167"/>
      <c r="H31" s="15"/>
      <c r="I31" s="15"/>
      <c r="J31" s="15"/>
      <c r="K31" s="15"/>
      <c r="L31" s="17"/>
    </row>
    <row r="32" spans="1:13" ht="15.75" customHeight="1" x14ac:dyDescent="0.2">
      <c r="A32" s="15"/>
      <c r="B32" s="16"/>
      <c r="C32" s="17"/>
      <c r="D32" s="18"/>
      <c r="E32" s="18"/>
      <c r="F32" s="15"/>
      <c r="G32" s="167"/>
      <c r="H32" s="15"/>
      <c r="I32" s="15"/>
      <c r="J32" s="15"/>
      <c r="K32" s="15"/>
      <c r="L32" s="17"/>
    </row>
    <row r="33" spans="1:12" x14ac:dyDescent="0.2">
      <c r="A33" s="8"/>
      <c r="B33" s="8"/>
      <c r="C33" s="8"/>
      <c r="D33" s="8"/>
      <c r="E33" s="8"/>
      <c r="F33" s="8"/>
      <c r="G33" s="168"/>
      <c r="H33" s="8"/>
      <c r="I33" s="8"/>
      <c r="J33" s="8"/>
      <c r="K33" s="8"/>
      <c r="L33" s="8"/>
    </row>
    <row r="34" spans="1:12" x14ac:dyDescent="0.2">
      <c r="A34" s="8"/>
      <c r="B34" s="8"/>
      <c r="C34" s="8"/>
      <c r="D34" s="8"/>
      <c r="E34" s="8"/>
      <c r="F34" s="8"/>
      <c r="G34" s="168"/>
      <c r="H34" s="8"/>
      <c r="I34" s="8"/>
      <c r="J34" s="8"/>
      <c r="K34" s="8"/>
      <c r="L34" s="8"/>
    </row>
    <row r="35" spans="1:12" x14ac:dyDescent="0.2">
      <c r="A35" s="8"/>
      <c r="B35" s="8"/>
      <c r="C35" s="8"/>
      <c r="D35" s="8"/>
      <c r="E35" s="8"/>
      <c r="F35" s="8"/>
      <c r="G35" s="168"/>
      <c r="H35" s="8"/>
      <c r="I35" s="8"/>
      <c r="J35" s="8"/>
      <c r="K35" s="8"/>
      <c r="L35" s="8"/>
    </row>
    <row r="36" spans="1:12" x14ac:dyDescent="0.2">
      <c r="A36" s="8"/>
      <c r="B36" s="8"/>
      <c r="C36" s="8"/>
      <c r="D36" s="8"/>
      <c r="E36" s="8"/>
      <c r="F36" s="8"/>
      <c r="G36" s="168"/>
      <c r="H36" s="8"/>
      <c r="I36" s="8"/>
      <c r="J36" s="8"/>
      <c r="K36" s="8"/>
      <c r="L36" s="8"/>
    </row>
    <row r="37" spans="1:12" x14ac:dyDescent="0.2">
      <c r="A37" s="8"/>
      <c r="B37" s="8"/>
      <c r="C37" s="8"/>
      <c r="D37" s="8"/>
      <c r="E37" s="8"/>
      <c r="F37" s="8"/>
      <c r="G37" s="168"/>
      <c r="H37" s="8"/>
      <c r="I37" s="8"/>
      <c r="J37" s="8"/>
      <c r="K37" s="8"/>
      <c r="L37" s="8"/>
    </row>
    <row r="38" spans="1:12" x14ac:dyDescent="0.2">
      <c r="A38" s="8"/>
      <c r="B38" s="8"/>
      <c r="C38" s="8"/>
      <c r="D38" s="8"/>
      <c r="E38" s="8"/>
      <c r="F38" s="8"/>
      <c r="G38" s="168"/>
      <c r="H38" s="8"/>
      <c r="I38" s="8"/>
      <c r="J38" s="8"/>
      <c r="K38" s="8"/>
      <c r="L38" s="8"/>
    </row>
    <row r="39" spans="1:12" x14ac:dyDescent="0.2">
      <c r="A39" s="8"/>
      <c r="B39" s="8"/>
      <c r="C39" s="8"/>
      <c r="D39" s="8"/>
      <c r="E39" s="8"/>
      <c r="F39" s="8"/>
      <c r="G39" s="168"/>
      <c r="H39" s="8"/>
      <c r="I39" s="8"/>
      <c r="J39" s="8"/>
      <c r="K39" s="8"/>
      <c r="L39" s="8"/>
    </row>
    <row r="40" spans="1:12" x14ac:dyDescent="0.2">
      <c r="A40" s="8"/>
      <c r="B40" s="8"/>
      <c r="C40" s="8"/>
      <c r="D40" s="8"/>
      <c r="E40" s="8"/>
      <c r="F40" s="8"/>
      <c r="G40" s="168"/>
      <c r="H40" s="8"/>
      <c r="I40" s="8"/>
      <c r="J40" s="8"/>
      <c r="K40" s="8"/>
      <c r="L40" s="8"/>
    </row>
    <row r="41" spans="1:12" x14ac:dyDescent="0.2">
      <c r="A41" s="8"/>
      <c r="B41" s="8"/>
      <c r="C41" s="8"/>
      <c r="D41" s="8"/>
      <c r="E41" s="8"/>
      <c r="F41" s="8"/>
      <c r="G41" s="168"/>
      <c r="H41" s="8"/>
      <c r="I41" s="8"/>
      <c r="J41" s="8"/>
      <c r="K41" s="8"/>
      <c r="L41" s="8"/>
    </row>
    <row r="42" spans="1:12" x14ac:dyDescent="0.2">
      <c r="A42" s="8"/>
      <c r="B42" s="8"/>
      <c r="C42" s="8"/>
      <c r="D42" s="8"/>
      <c r="E42" s="8"/>
      <c r="F42" s="8"/>
      <c r="G42" s="168"/>
      <c r="H42" s="8"/>
      <c r="I42" s="8"/>
      <c r="J42" s="8"/>
      <c r="K42" s="8"/>
      <c r="L42" s="8"/>
    </row>
    <row r="43" spans="1:12" x14ac:dyDescent="0.2">
      <c r="A43" s="8"/>
      <c r="B43" s="8"/>
      <c r="C43" s="8"/>
      <c r="D43" s="8"/>
      <c r="E43" s="8"/>
      <c r="F43" s="8"/>
      <c r="G43" s="168"/>
      <c r="H43" s="8"/>
      <c r="I43" s="8"/>
      <c r="J43" s="8"/>
      <c r="K43" s="8"/>
      <c r="L43" s="8"/>
    </row>
    <row r="44" spans="1:12" x14ac:dyDescent="0.2">
      <c r="A44" s="8"/>
      <c r="B44" s="8"/>
      <c r="C44" s="8"/>
      <c r="D44" s="8"/>
      <c r="E44" s="8"/>
      <c r="F44" s="8"/>
      <c r="G44" s="168"/>
      <c r="H44" s="8"/>
      <c r="I44" s="8"/>
      <c r="J44" s="8"/>
      <c r="K44" s="8"/>
      <c r="L44" s="8"/>
    </row>
    <row r="45" spans="1:12" x14ac:dyDescent="0.2">
      <c r="A45" s="8"/>
      <c r="B45" s="8"/>
      <c r="C45" s="8"/>
      <c r="D45" s="8"/>
      <c r="E45" s="8"/>
      <c r="F45" s="8"/>
      <c r="G45" s="168"/>
      <c r="H45" s="8"/>
      <c r="I45" s="8"/>
      <c r="J45" s="8"/>
      <c r="K45" s="8"/>
      <c r="L45" s="8"/>
    </row>
    <row r="46" spans="1:12" x14ac:dyDescent="0.2">
      <c r="A46" s="8"/>
      <c r="B46" s="8"/>
      <c r="C46" s="8"/>
      <c r="D46" s="8"/>
      <c r="E46" s="8"/>
      <c r="F46" s="8"/>
      <c r="G46" s="168"/>
      <c r="H46" s="8"/>
      <c r="I46" s="8"/>
      <c r="J46" s="8"/>
      <c r="K46" s="8"/>
      <c r="L46" s="8"/>
    </row>
    <row r="47" spans="1:12" x14ac:dyDescent="0.2">
      <c r="A47" s="8"/>
      <c r="B47" s="8"/>
      <c r="C47" s="8"/>
      <c r="D47" s="8"/>
      <c r="E47" s="8"/>
      <c r="F47" s="8"/>
      <c r="G47" s="168"/>
      <c r="H47" s="8"/>
      <c r="I47" s="8"/>
      <c r="J47" s="8"/>
      <c r="K47" s="8"/>
      <c r="L47" s="8"/>
    </row>
    <row r="48" spans="1:12" x14ac:dyDescent="0.2">
      <c r="A48" s="8"/>
      <c r="B48" s="8"/>
      <c r="C48" s="8"/>
      <c r="D48" s="8"/>
      <c r="E48" s="8"/>
      <c r="F48" s="8"/>
      <c r="G48" s="168"/>
      <c r="H48" s="8"/>
      <c r="I48" s="8"/>
      <c r="J48" s="8"/>
      <c r="K48" s="8"/>
      <c r="L48" s="8"/>
    </row>
    <row r="49" spans="1:12" x14ac:dyDescent="0.2">
      <c r="A49" s="8"/>
      <c r="B49" s="8"/>
      <c r="C49" s="8"/>
      <c r="D49" s="8"/>
      <c r="E49" s="8"/>
      <c r="F49" s="8"/>
      <c r="G49" s="168"/>
      <c r="H49" s="8"/>
      <c r="I49" s="8"/>
      <c r="J49" s="8"/>
      <c r="K49" s="8"/>
      <c r="L49" s="8"/>
    </row>
    <row r="50" spans="1:12" x14ac:dyDescent="0.2">
      <c r="A50" s="8"/>
      <c r="B50" s="8"/>
      <c r="C50" s="8"/>
      <c r="D50" s="8"/>
      <c r="E50" s="8"/>
      <c r="F50" s="8"/>
      <c r="G50" s="168"/>
      <c r="H50" s="8"/>
      <c r="I50" s="8"/>
      <c r="J50" s="8"/>
      <c r="K50" s="8"/>
      <c r="L50" s="8"/>
    </row>
    <row r="51" spans="1:12" x14ac:dyDescent="0.2">
      <c r="A51" s="8"/>
      <c r="B51" s="8"/>
      <c r="C51" s="8"/>
      <c r="D51" s="8"/>
      <c r="E51" s="8"/>
      <c r="F51" s="8"/>
      <c r="G51" s="168"/>
      <c r="H51" s="8"/>
      <c r="I51" s="8"/>
      <c r="J51" s="8"/>
      <c r="K51" s="8"/>
      <c r="L51" s="8"/>
    </row>
    <row r="52" spans="1:12" x14ac:dyDescent="0.2">
      <c r="A52" s="8"/>
      <c r="B52" s="8"/>
      <c r="C52" s="8"/>
      <c r="D52" s="8"/>
      <c r="E52" s="8"/>
      <c r="F52" s="8"/>
      <c r="G52" s="168"/>
      <c r="H52" s="8"/>
      <c r="I52" s="8"/>
      <c r="J52" s="8"/>
      <c r="K52" s="8"/>
      <c r="L52" s="8"/>
    </row>
    <row r="53" spans="1:12" x14ac:dyDescent="0.2">
      <c r="A53" s="8"/>
      <c r="B53" s="8"/>
      <c r="C53" s="8"/>
      <c r="D53" s="8"/>
      <c r="E53" s="8"/>
      <c r="F53" s="8"/>
      <c r="G53" s="168"/>
      <c r="H53" s="8"/>
      <c r="I53" s="8"/>
      <c r="J53" s="8"/>
      <c r="K53" s="8"/>
      <c r="L53" s="8"/>
    </row>
    <row r="54" spans="1:12" x14ac:dyDescent="0.2">
      <c r="A54" s="8"/>
      <c r="B54" s="8"/>
      <c r="C54" s="8"/>
      <c r="D54" s="8"/>
      <c r="E54" s="8"/>
      <c r="F54" s="8"/>
      <c r="G54" s="168"/>
      <c r="H54" s="8"/>
      <c r="I54" s="8"/>
      <c r="J54" s="8"/>
      <c r="K54" s="8"/>
      <c r="L54" s="8"/>
    </row>
    <row r="55" spans="1:12" x14ac:dyDescent="0.2">
      <c r="A55" s="8"/>
      <c r="B55" s="8"/>
      <c r="C55" s="8"/>
      <c r="D55" s="8"/>
      <c r="E55" s="8"/>
      <c r="F55" s="8"/>
      <c r="G55" s="168"/>
      <c r="H55" s="8"/>
      <c r="I55" s="8"/>
      <c r="J55" s="8"/>
      <c r="K55" s="8"/>
      <c r="L55" s="8"/>
    </row>
    <row r="56" spans="1:12" x14ac:dyDescent="0.2">
      <c r="A56" s="8"/>
      <c r="B56" s="8"/>
      <c r="C56" s="8"/>
      <c r="D56" s="8"/>
      <c r="E56" s="8"/>
      <c r="F56" s="8"/>
      <c r="G56" s="168"/>
      <c r="H56" s="8"/>
      <c r="I56" s="8"/>
      <c r="J56" s="8"/>
      <c r="K56" s="8"/>
      <c r="L56" s="8"/>
    </row>
    <row r="57" spans="1:12" x14ac:dyDescent="0.2">
      <c r="A57" s="8"/>
      <c r="B57" s="8"/>
      <c r="C57" s="8"/>
      <c r="D57" s="8"/>
      <c r="E57" s="8"/>
      <c r="F57" s="8"/>
      <c r="G57" s="168"/>
      <c r="H57" s="8"/>
      <c r="I57" s="8"/>
      <c r="J57" s="8"/>
      <c r="K57" s="8"/>
      <c r="L57" s="8"/>
    </row>
    <row r="58" spans="1:12" x14ac:dyDescent="0.2">
      <c r="A58" s="8"/>
      <c r="B58" s="8"/>
      <c r="C58" s="8"/>
      <c r="D58" s="8"/>
      <c r="E58" s="8"/>
      <c r="F58" s="8"/>
      <c r="G58" s="168"/>
      <c r="H58" s="8"/>
      <c r="I58" s="8"/>
      <c r="J58" s="8"/>
      <c r="K58" s="8"/>
      <c r="L58" s="8"/>
    </row>
    <row r="59" spans="1:12" x14ac:dyDescent="0.2">
      <c r="A59" s="8"/>
      <c r="B59" s="8"/>
      <c r="C59" s="8"/>
      <c r="D59" s="8"/>
      <c r="E59" s="8"/>
      <c r="F59" s="8"/>
      <c r="G59" s="168"/>
      <c r="H59" s="8"/>
      <c r="I59" s="8"/>
      <c r="J59" s="8"/>
      <c r="K59" s="8"/>
      <c r="L59" s="8"/>
    </row>
  </sheetData>
  <sortState ref="B10:M15">
    <sortCondition ref="M10"/>
  </sortState>
  <mergeCells count="6">
    <mergeCell ref="B19:C19"/>
    <mergeCell ref="A1:L1"/>
    <mergeCell ref="A2:L2"/>
    <mergeCell ref="A6:B6"/>
    <mergeCell ref="A3:J3"/>
    <mergeCell ref="B9:C9"/>
  </mergeCells>
  <phoneticPr fontId="1" type="noConversion"/>
  <printOptions horizontalCentered="1"/>
  <pageMargins left="0" right="0" top="0.43307086614173229" bottom="0.23622047244094491" header="0.27559055118110237" footer="0.27559055118110237"/>
  <pageSetup paperSize="9" orientation="landscape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64"/>
  <sheetViews>
    <sheetView view="pageBreakPreview" zoomScale="75" zoomScaleNormal="100" zoomScaleSheetLayoutView="75" workbookViewId="0">
      <selection activeCell="R11" sqref="R11:R18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1.85546875" style="58" bestFit="1" customWidth="1"/>
    <col min="9" max="9" width="8.7109375" style="114" customWidth="1"/>
    <col min="10" max="10" width="8.7109375" style="58" customWidth="1"/>
    <col min="11" max="17" width="8.7109375" style="54" customWidth="1"/>
    <col min="18" max="18" width="8.28515625" style="54" customWidth="1" outlineLevel="1"/>
    <col min="19" max="16384" width="8.28515625" style="54"/>
  </cols>
  <sheetData>
    <row r="1" spans="1:18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347"/>
    </row>
    <row r="2" spans="1:18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18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</row>
    <row r="4" spans="1:18" ht="28.5" customHeight="1" x14ac:dyDescent="0.25">
      <c r="A4" s="489" t="str">
        <f>Name_4</f>
        <v>ЛИЧНО-КОМАНДНЫЙ ЧЕМПИОНАТ РЕСПУБЛИКИ ТАТАРСТАН ПО ЛЕГКОЙ АТЛЕТИКЕ</v>
      </c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352"/>
    </row>
    <row r="5" spans="1:18" x14ac:dyDescent="0.2">
      <c r="A5" s="347"/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</row>
    <row r="6" spans="1:18" ht="21.75" customHeight="1" x14ac:dyDescent="0.3">
      <c r="C6" s="349"/>
      <c r="E6" s="59"/>
      <c r="F6" s="450" t="s">
        <v>51</v>
      </c>
      <c r="G6" s="450"/>
      <c r="H6" s="450"/>
      <c r="I6" s="496" t="s">
        <v>582</v>
      </c>
      <c r="J6" s="496"/>
      <c r="K6" s="496"/>
      <c r="L6" s="350"/>
      <c r="M6" s="459" t="s">
        <v>63</v>
      </c>
      <c r="N6" s="459"/>
      <c r="O6" s="350"/>
      <c r="P6" s="350"/>
      <c r="Q6" s="350"/>
    </row>
    <row r="7" spans="1:18" ht="18.75" customHeight="1" x14ac:dyDescent="0.3">
      <c r="A7" s="460" t="s">
        <v>415</v>
      </c>
      <c r="B7" s="460"/>
      <c r="C7" s="349"/>
      <c r="E7" s="59"/>
      <c r="F7" s="116"/>
      <c r="G7" s="452"/>
      <c r="H7" s="452"/>
      <c r="Q7" s="261" t="str">
        <f>d_2</f>
        <v>07 ИЮЛЯ 2017г.</v>
      </c>
    </row>
    <row r="8" spans="1:18" ht="17.25" customHeight="1" x14ac:dyDescent="0.25">
      <c r="A8" s="118"/>
      <c r="E8" s="59"/>
      <c r="F8" s="351" t="s">
        <v>63</v>
      </c>
      <c r="J8" s="119"/>
      <c r="K8" s="120"/>
      <c r="L8" s="120"/>
      <c r="M8" s="120"/>
      <c r="N8" s="120"/>
      <c r="O8" s="120"/>
      <c r="Q8" s="261" t="str">
        <f>d_5</f>
        <v>г. Казань, Футбольно-легкоатлетический манеж</v>
      </c>
    </row>
    <row r="9" spans="1:18" ht="24" x14ac:dyDescent="0.2">
      <c r="A9" s="122" t="s">
        <v>101</v>
      </c>
      <c r="B9" s="123" t="s">
        <v>31</v>
      </c>
      <c r="C9" s="123" t="s">
        <v>128</v>
      </c>
      <c r="D9" s="123" t="s">
        <v>9</v>
      </c>
      <c r="E9" s="123" t="s">
        <v>2</v>
      </c>
      <c r="F9" s="123" t="s">
        <v>66</v>
      </c>
      <c r="G9" s="123" t="s">
        <v>65</v>
      </c>
      <c r="H9" s="123" t="s">
        <v>65</v>
      </c>
      <c r="I9" s="461" t="s">
        <v>125</v>
      </c>
      <c r="J9" s="462"/>
      <c r="K9" s="463"/>
      <c r="L9" s="123" t="s">
        <v>63</v>
      </c>
      <c r="M9" s="464" t="s">
        <v>45</v>
      </c>
      <c r="N9" s="465"/>
      <c r="O9" s="466"/>
      <c r="P9" s="123" t="s">
        <v>126</v>
      </c>
      <c r="Q9" s="123" t="s">
        <v>175</v>
      </c>
    </row>
    <row r="10" spans="1:18" ht="23.25" customHeight="1" x14ac:dyDescent="0.2">
      <c r="A10" s="127"/>
      <c r="B10" s="467" t="str">
        <f>Name_8</f>
        <v>МУЖЧИНЫ 2001г.р. и старше</v>
      </c>
      <c r="C10" s="468"/>
      <c r="D10" s="469"/>
      <c r="E10" s="128"/>
      <c r="F10" s="128"/>
      <c r="G10" s="129"/>
      <c r="H10" s="128"/>
      <c r="I10" s="185"/>
      <c r="J10" s="129"/>
      <c r="K10" s="128"/>
      <c r="L10" s="128"/>
      <c r="M10" s="128"/>
      <c r="N10" s="128"/>
      <c r="O10" s="128"/>
      <c r="P10" s="128"/>
      <c r="Q10" s="128"/>
    </row>
    <row r="11" spans="1:18" ht="24.95" customHeight="1" x14ac:dyDescent="0.25">
      <c r="A11" s="132">
        <v>1</v>
      </c>
      <c r="B11" s="133" t="str">
        <f>VLOOKUP($R11,УЧАСТНИКИ!$A$2:$K$716,3,FALSE)</f>
        <v>ФЕДОТОВ МАКСИМ</v>
      </c>
      <c r="C11" s="187">
        <f>R11</f>
        <v>3863</v>
      </c>
      <c r="D11" s="134">
        <f>VLOOKUP($R11,УЧАСТНИКИ!$A$2:$K$716,4,FALSE)</f>
        <v>1999</v>
      </c>
      <c r="E11" s="134" t="str">
        <f>VLOOKUP($R11,УЧАСТНИКИ!$A$2:$K$716,8,FALSE)</f>
        <v>-</v>
      </c>
      <c r="F11" s="216" t="str">
        <f>VLOOKUP($R11,УЧАСТНИКИ!$A$2:$K$716,5,FALSE)</f>
        <v>КАЗАНЬ</v>
      </c>
      <c r="G11" s="134" t="e">
        <f>VLOOKUP($R11,УЧАСТНИКИ!#REF!,7,FALSE)</f>
        <v>#REF!</v>
      </c>
      <c r="H11" s="134" t="str">
        <f>VLOOKUP($R11,УЧАСТНИКИ!$A$2:$K$716,11,FALSE)</f>
        <v>СДЮСШОР ТАСМА</v>
      </c>
      <c r="I11" s="208"/>
      <c r="J11" s="208"/>
      <c r="K11" s="208"/>
      <c r="L11" s="208"/>
      <c r="M11" s="208"/>
      <c r="N11" s="208"/>
      <c r="O11" s="208"/>
      <c r="P11" s="209"/>
      <c r="Q11" s="135" t="str">
        <f>VLOOKUP($R11,УЧАСТНИКИ!$A$2:$K$231,9,FALSE)</f>
        <v>Л</v>
      </c>
      <c r="R11" s="189">
        <v>3863</v>
      </c>
    </row>
    <row r="12" spans="1:18" ht="24.95" customHeight="1" x14ac:dyDescent="0.25">
      <c r="A12" s="132">
        <v>2</v>
      </c>
      <c r="B12" s="133" t="str">
        <f>VLOOKUP($R12,УЧАСТНИКИ!$A$2:$K$716,3,FALSE)</f>
        <v>ТИМОФЕЕВ АРТЕМ</v>
      </c>
      <c r="C12" s="187">
        <f>R12</f>
        <v>3861</v>
      </c>
      <c r="D12" s="134">
        <f>VLOOKUP($R12,УЧАСТНИКИ!$A$2:$K$716,4,FALSE)</f>
        <v>2000</v>
      </c>
      <c r="E12" s="134">
        <f>VLOOKUP($R12,УЧАСТНИКИ!$A$2:$K$716,8,FALSE)</f>
        <v>1</v>
      </c>
      <c r="F12" s="216" t="str">
        <f>VLOOKUP($R12,УЧАСТНИКИ!$A$2:$K$716,5,FALSE)</f>
        <v>КАЗАНЬ</v>
      </c>
      <c r="G12" s="134" t="e">
        <f>VLOOKUP($R12,УЧАСТНИКИ!#REF!,7,FALSE)</f>
        <v>#REF!</v>
      </c>
      <c r="H12" s="134" t="str">
        <f>VLOOKUP($R12,УЧАСТНИКИ!$A$2:$K$716,11,FALSE)</f>
        <v>СДЮСШОР ТАСМА</v>
      </c>
      <c r="I12" s="208"/>
      <c r="J12" s="208"/>
      <c r="K12" s="208"/>
      <c r="L12" s="208"/>
      <c r="M12" s="208"/>
      <c r="N12" s="208"/>
      <c r="O12" s="208"/>
      <c r="P12" s="209"/>
      <c r="Q12" s="135" t="str">
        <f>VLOOKUP($R12,УЧАСТНИКИ!$A$2:$K$231,9,FALSE)</f>
        <v>Л</v>
      </c>
      <c r="R12" s="189">
        <v>3861</v>
      </c>
    </row>
    <row r="13" spans="1:18" ht="24.95" customHeight="1" x14ac:dyDescent="0.25">
      <c r="A13" s="132">
        <v>3</v>
      </c>
      <c r="B13" s="133" t="str">
        <f>VLOOKUP($R13,УЧАСТНИКИ!$A$2:$K$716,3,FALSE)</f>
        <v>САФАРГАЛИЕВ ЛИНАР</v>
      </c>
      <c r="C13" s="187">
        <f>R13</f>
        <v>34</v>
      </c>
      <c r="D13" s="134">
        <f>VLOOKUP($R13,УЧАСТНИКИ!$A$2:$K$716,4,FALSE)</f>
        <v>1998</v>
      </c>
      <c r="E13" s="134">
        <f>VLOOKUP($R13,УЧАСТНИКИ!$A$2:$K$716,8,FALSE)</f>
        <v>2</v>
      </c>
      <c r="F13" s="216" t="str">
        <f>VLOOKUP($R13,УЧАСТНИКИ!$A$2:$K$716,5,FALSE)</f>
        <v>КАЗАНЬ</v>
      </c>
      <c r="G13" s="134" t="e">
        <f>VLOOKUP($R13,УЧАСТНИКИ!#REF!,7,FALSE)</f>
        <v>#REF!</v>
      </c>
      <c r="H13" s="134" t="str">
        <f>VLOOKUP($R13,УЧАСТНИКИ!$A$2:$K$716,11,FALSE)</f>
        <v>КНИТУ-КХТИ</v>
      </c>
      <c r="I13" s="208"/>
      <c r="J13" s="208"/>
      <c r="K13" s="208"/>
      <c r="L13" s="208"/>
      <c r="M13" s="208"/>
      <c r="N13" s="208"/>
      <c r="O13" s="208"/>
      <c r="P13" s="209"/>
      <c r="Q13" s="135" t="str">
        <f>VLOOKUP($R13,УЧАСТНИКИ!$A$2:$K$231,9,FALSE)</f>
        <v>Л</v>
      </c>
      <c r="R13" s="189">
        <v>34</v>
      </c>
    </row>
    <row r="14" spans="1:18" ht="24.95" customHeight="1" x14ac:dyDescent="0.25">
      <c r="A14" s="132">
        <v>4</v>
      </c>
      <c r="B14" s="133" t="str">
        <f>VLOOKUP($R14,УЧАСТНИКИ!$A$2:$K$716,3,FALSE)</f>
        <v>МУШАРАПОВ ДИНАР</v>
      </c>
      <c r="C14" s="187">
        <f>R14</f>
        <v>3881</v>
      </c>
      <c r="D14" s="134">
        <f>VLOOKUP($R14,УЧАСТНИКИ!$A$2:$K$716,4,FALSE)</f>
        <v>1997</v>
      </c>
      <c r="E14" s="134">
        <f>VLOOKUP($R14,УЧАСТНИКИ!$A$2:$K$716,8,FALSE)</f>
        <v>3</v>
      </c>
      <c r="F14" s="216" t="str">
        <f>VLOOKUP($R14,УЧАСТНИКИ!$A$2:$K$716,5,FALSE)</f>
        <v>ТЕТЮШИ</v>
      </c>
      <c r="G14" s="134" t="e">
        <f>VLOOKUP($R14,УЧАСТНИКИ!#REF!,7,FALSE)</f>
        <v>#REF!</v>
      </c>
      <c r="H14" s="134" t="str">
        <f>VLOOKUP($R14,УЧАСТНИКИ!$A$2:$K$716,11,FALSE)</f>
        <v>ДЮСШ</v>
      </c>
      <c r="I14" s="208"/>
      <c r="J14" s="208"/>
      <c r="K14" s="208"/>
      <c r="L14" s="208"/>
      <c r="M14" s="208"/>
      <c r="N14" s="208"/>
      <c r="O14" s="208"/>
      <c r="P14" s="209"/>
      <c r="Q14" s="135" t="str">
        <f>VLOOKUP($R14,УЧАСТНИКИ!$A$2:$K$231,9,FALSE)</f>
        <v>Л</v>
      </c>
      <c r="R14" s="189">
        <v>3881</v>
      </c>
    </row>
    <row r="15" spans="1:18" ht="24.95" customHeight="1" x14ac:dyDescent="0.25">
      <c r="A15" s="132">
        <v>5</v>
      </c>
      <c r="B15" s="133" t="str">
        <f>VLOOKUP($R15,УЧАСТНИКИ!$A$2:$K$716,3,FALSE)</f>
        <v>ЛАТЫПОВ ИЛЬЯ</v>
      </c>
      <c r="C15" s="187">
        <f>R15</f>
        <v>3862</v>
      </c>
      <c r="D15" s="134">
        <f>VLOOKUP($R15,УЧАСТНИКИ!$A$2:$K$716,4,FALSE)</f>
        <v>2000</v>
      </c>
      <c r="E15" s="134">
        <f>VLOOKUP($R15,УЧАСТНИКИ!$A$2:$K$716,8,FALSE)</f>
        <v>2</v>
      </c>
      <c r="F15" s="216" t="str">
        <f>VLOOKUP($R15,УЧАСТНИКИ!$A$2:$K$716,5,FALSE)</f>
        <v>КАЗАНЬ</v>
      </c>
      <c r="G15" s="134" t="e">
        <f>VLOOKUP($R15,УЧАСТНИКИ!#REF!,7,FALSE)</f>
        <v>#REF!</v>
      </c>
      <c r="H15" s="134" t="str">
        <f>VLOOKUP($R15,УЧАСТНИКИ!$A$2:$K$716,11,FALSE)</f>
        <v>СДЮСШОР ТАСМА</v>
      </c>
      <c r="I15" s="208"/>
      <c r="J15" s="208"/>
      <c r="K15" s="208"/>
      <c r="L15" s="208"/>
      <c r="M15" s="208"/>
      <c r="N15" s="208"/>
      <c r="O15" s="208"/>
      <c r="P15" s="209"/>
      <c r="Q15" s="135" t="str">
        <f>VLOOKUP($R15,УЧАСТНИКИ!$A$2:$K$231,9,FALSE)</f>
        <v>Л</v>
      </c>
      <c r="R15" s="189">
        <v>3862</v>
      </c>
    </row>
    <row r="16" spans="1:18" ht="24.95" customHeight="1" x14ac:dyDescent="0.25">
      <c r="A16" s="132">
        <v>6</v>
      </c>
      <c r="B16" s="133" t="str">
        <f>VLOOKUP($R16,УЧАСТНИКИ!$A$2:$K$716,3,FALSE)</f>
        <v>КУРОПАТКИН АЛЕКСЕЙ</v>
      </c>
      <c r="C16" s="187">
        <f>R16</f>
        <v>3740</v>
      </c>
      <c r="D16" s="134">
        <f>VLOOKUP($R16,УЧАСТНИКИ!$A$2:$K$716,4,FALSE)</f>
        <v>1995</v>
      </c>
      <c r="E16" s="134">
        <f>VLOOKUP($R16,УЧАСТНИКИ!$A$2:$K$716,8,FALSE)</f>
        <v>1</v>
      </c>
      <c r="F16" s="216" t="str">
        <f>VLOOKUP($R16,УЧАСТНИКИ!$A$2:$K$716,5,FALSE)</f>
        <v>КАЗАНЬ</v>
      </c>
      <c r="G16" s="134" t="e">
        <f>VLOOKUP($R16,УЧАСТНИКИ!#REF!,7,FALSE)</f>
        <v>#REF!</v>
      </c>
      <c r="H16" s="134" t="str">
        <f>VLOOKUP($R16,УЧАСТНИКИ!$A$2:$K$716,11,FALSE)</f>
        <v>СДЮСШОР ЛА</v>
      </c>
      <c r="I16" s="208"/>
      <c r="J16" s="208"/>
      <c r="K16" s="208"/>
      <c r="L16" s="208"/>
      <c r="M16" s="208"/>
      <c r="N16" s="208"/>
      <c r="O16" s="208"/>
      <c r="P16" s="209"/>
      <c r="Q16" s="135" t="str">
        <f>VLOOKUP($R16,УЧАСТНИКИ!$A$2:$K$231,9,FALSE)</f>
        <v>Л</v>
      </c>
      <c r="R16" s="189">
        <v>3740</v>
      </c>
    </row>
    <row r="17" spans="1:18" ht="24.95" customHeight="1" x14ac:dyDescent="0.25">
      <c r="A17" s="132">
        <v>7</v>
      </c>
      <c r="B17" s="133" t="str">
        <f>VLOOKUP($R17,УЧАСТНИКИ!$A$2:$K$716,3,FALSE)</f>
        <v>ИВАНОВ ВЛАДИСЛАВ</v>
      </c>
      <c r="C17" s="187">
        <f>R17</f>
        <v>31</v>
      </c>
      <c r="D17" s="134">
        <f>VLOOKUP($R17,УЧАСТНИКИ!$A$2:$K$716,4,FALSE)</f>
        <v>1998</v>
      </c>
      <c r="E17" s="134" t="str">
        <f>VLOOKUP($R17,УЧАСТНИКИ!$A$2:$K$716,8,FALSE)</f>
        <v>КМС</v>
      </c>
      <c r="F17" s="216" t="str">
        <f>VLOOKUP($R17,УЧАСТНИКИ!$A$2:$K$716,5,FALSE)</f>
        <v>КАЗАНЬ</v>
      </c>
      <c r="G17" s="134" t="e">
        <f>VLOOKUP($R17,УЧАСТНИКИ!#REF!,7,FALSE)</f>
        <v>#REF!</v>
      </c>
      <c r="H17" s="134" t="str">
        <f>VLOOKUP($R17,УЧАСТНИКИ!$A$2:$K$716,11,FALSE)</f>
        <v>СДЮСШОР ТАСМА</v>
      </c>
      <c r="I17" s="208"/>
      <c r="J17" s="208"/>
      <c r="K17" s="208"/>
      <c r="L17" s="208"/>
      <c r="M17" s="208"/>
      <c r="N17" s="208"/>
      <c r="O17" s="208"/>
      <c r="P17" s="209"/>
      <c r="Q17" s="135" t="str">
        <f>VLOOKUP($R17,УЧАСТНИКИ!$A$2:$K$231,9,FALSE)</f>
        <v>Л</v>
      </c>
      <c r="R17" s="189">
        <v>31</v>
      </c>
    </row>
    <row r="18" spans="1:18" ht="24.95" customHeight="1" x14ac:dyDescent="0.25">
      <c r="A18" s="132">
        <v>8</v>
      </c>
      <c r="B18" s="133" t="str">
        <f>VLOOKUP($R18,УЧАСТНИКИ!$A$2:$K$716,3,FALSE)</f>
        <v>БЛОХИН РОМАН</v>
      </c>
      <c r="C18" s="187">
        <f>R18</f>
        <v>3793</v>
      </c>
      <c r="D18" s="134">
        <f>VLOOKUP($R18,УЧАСТНИКИ!$A$2:$K$716,4,FALSE)</f>
        <v>2001</v>
      </c>
      <c r="E18" s="134">
        <f>VLOOKUP($R18,УЧАСТНИКИ!$A$2:$K$716,8,FALSE)</f>
        <v>1</v>
      </c>
      <c r="F18" s="216" t="str">
        <f>VLOOKUP($R18,УЧАСТНИКИ!$A$2:$K$716,5,FALSE)</f>
        <v>КАЗАНЬ</v>
      </c>
      <c r="G18" s="134" t="e">
        <f>VLOOKUP($R18,УЧАСТНИКИ!#REF!,7,FALSE)</f>
        <v>#REF!</v>
      </c>
      <c r="H18" s="134" t="str">
        <f>VLOOKUP($R18,УЧАСТНИКИ!$A$2:$K$716,11,FALSE)</f>
        <v>СДЮСШОР ЛА</v>
      </c>
      <c r="I18" s="208"/>
      <c r="J18" s="208"/>
      <c r="K18" s="208"/>
      <c r="L18" s="208"/>
      <c r="M18" s="208"/>
      <c r="N18" s="208"/>
      <c r="O18" s="208"/>
      <c r="P18" s="209"/>
      <c r="Q18" s="135">
        <f>VLOOKUP($R18,УЧАСТНИКИ!$A$2:$K$231,9,FALSE)</f>
        <v>3</v>
      </c>
      <c r="R18" s="189">
        <v>3793</v>
      </c>
    </row>
    <row r="19" spans="1:18" ht="24.95" customHeight="1" x14ac:dyDescent="0.25">
      <c r="A19" s="132">
        <v>9</v>
      </c>
      <c r="B19" s="133"/>
      <c r="C19" s="187"/>
      <c r="D19" s="134"/>
      <c r="E19" s="134"/>
      <c r="F19" s="216"/>
      <c r="G19" s="134"/>
      <c r="H19" s="134"/>
      <c r="I19" s="208"/>
      <c r="J19" s="208"/>
      <c r="K19" s="208"/>
      <c r="L19" s="208"/>
      <c r="M19" s="208"/>
      <c r="N19" s="208"/>
      <c r="O19" s="208"/>
      <c r="P19" s="209"/>
      <c r="Q19" s="135"/>
      <c r="R19" s="189"/>
    </row>
    <row r="20" spans="1:18" ht="24.95" customHeight="1" x14ac:dyDescent="0.25">
      <c r="A20" s="132">
        <v>10</v>
      </c>
      <c r="B20" s="133"/>
      <c r="C20" s="187"/>
      <c r="D20" s="134"/>
      <c r="E20" s="134"/>
      <c r="F20" s="216"/>
      <c r="G20" s="134"/>
      <c r="H20" s="134"/>
      <c r="I20" s="208"/>
      <c r="J20" s="208"/>
      <c r="K20" s="208"/>
      <c r="L20" s="208"/>
      <c r="M20" s="208"/>
      <c r="N20" s="208"/>
      <c r="O20" s="208"/>
      <c r="P20" s="209"/>
      <c r="Q20" s="135"/>
      <c r="R20" s="189"/>
    </row>
    <row r="21" spans="1:18" ht="23.25" hidden="1" customHeight="1" x14ac:dyDescent="0.2">
      <c r="A21" s="127"/>
      <c r="B21" s="467" t="str">
        <f>Name_9</f>
        <v>МУЖЧИНЫ 2001г.р. и старше</v>
      </c>
      <c r="C21" s="468"/>
      <c r="D21" s="469"/>
      <c r="E21" s="128"/>
      <c r="F21" s="128"/>
      <c r="G21" s="129"/>
      <c r="H21" s="128"/>
      <c r="I21" s="185"/>
      <c r="J21" s="129"/>
      <c r="K21" s="128"/>
      <c r="L21" s="128"/>
      <c r="M21" s="128"/>
      <c r="N21" s="128"/>
      <c r="O21" s="128"/>
      <c r="P21" s="128"/>
      <c r="Q21" s="128"/>
    </row>
    <row r="22" spans="1:18" ht="24.95" hidden="1" customHeight="1" x14ac:dyDescent="0.25">
      <c r="A22" s="132">
        <v>1</v>
      </c>
      <c r="B22" s="133" t="e">
        <f>VLOOKUP($R22,УЧАСТНИКИ!$A$2:$K$716,3,FALSE)</f>
        <v>#N/A</v>
      </c>
      <c r="C22" s="187">
        <f t="shared" ref="C12:C29" si="0">R22</f>
        <v>0</v>
      </c>
      <c r="D22" s="134" t="e">
        <f>VLOOKUP($R22,УЧАСТНИКИ!$A$2:$K$716,4,FALSE)</f>
        <v>#N/A</v>
      </c>
      <c r="E22" s="134" t="e">
        <f>VLOOKUP($R22,УЧАСТНИКИ!$A$2:$K$716,8,FALSE)</f>
        <v>#N/A</v>
      </c>
      <c r="F22" s="216" t="e">
        <f>VLOOKUP($R22,УЧАСТНИКИ!$A$2:$K$716,5,FALSE)</f>
        <v>#N/A</v>
      </c>
      <c r="G22" s="134" t="e">
        <f>VLOOKUP($R22,УЧАСТНИКИ!#REF!,7,FALSE)</f>
        <v>#REF!</v>
      </c>
      <c r="H22" s="134" t="e">
        <f>VLOOKUP($R22,УЧАСТНИКИ!$A$2:$K$716,11,FALSE)</f>
        <v>#N/A</v>
      </c>
      <c r="I22" s="208"/>
      <c r="J22" s="208"/>
      <c r="K22" s="208"/>
      <c r="L22" s="208"/>
      <c r="M22" s="208"/>
      <c r="N22" s="208"/>
      <c r="O22" s="208"/>
      <c r="P22" s="209"/>
      <c r="Q22" s="135"/>
      <c r="R22" s="189"/>
    </row>
    <row r="23" spans="1:18" ht="24.95" hidden="1" customHeight="1" x14ac:dyDescent="0.25">
      <c r="A23" s="132">
        <v>2</v>
      </c>
      <c r="B23" s="133" t="e">
        <f>VLOOKUP($R23,УЧАСТНИКИ!$A$2:$K$716,3,FALSE)</f>
        <v>#N/A</v>
      </c>
      <c r="C23" s="187">
        <f t="shared" si="0"/>
        <v>0</v>
      </c>
      <c r="D23" s="134" t="e">
        <f>VLOOKUP($R23,УЧАСТНИКИ!$A$2:$K$716,4,FALSE)</f>
        <v>#N/A</v>
      </c>
      <c r="E23" s="134" t="e">
        <f>VLOOKUP($R23,УЧАСТНИКИ!$A$2:$K$716,8,FALSE)</f>
        <v>#N/A</v>
      </c>
      <c r="F23" s="216" t="e">
        <f>VLOOKUP($R23,УЧАСТНИКИ!$A$2:$K$716,5,FALSE)</f>
        <v>#N/A</v>
      </c>
      <c r="G23" s="134" t="e">
        <f>VLOOKUP($R23,УЧАСТНИКИ!#REF!,7,FALSE)</f>
        <v>#REF!</v>
      </c>
      <c r="H23" s="134" t="e">
        <f>VLOOKUP($R23,УЧАСТНИКИ!$A$2:$K$716,11,FALSE)</f>
        <v>#N/A</v>
      </c>
      <c r="I23" s="208"/>
      <c r="J23" s="208"/>
      <c r="K23" s="208"/>
      <c r="L23" s="208"/>
      <c r="M23" s="208"/>
      <c r="N23" s="208"/>
      <c r="O23" s="208"/>
      <c r="P23" s="209"/>
      <c r="Q23" s="135"/>
      <c r="R23" s="189"/>
    </row>
    <row r="24" spans="1:18" ht="24.95" hidden="1" customHeight="1" x14ac:dyDescent="0.25">
      <c r="A24" s="132">
        <v>3</v>
      </c>
      <c r="B24" s="133" t="e">
        <f>VLOOKUP($R24,УЧАСТНИКИ!$A$2:$K$716,3,FALSE)</f>
        <v>#N/A</v>
      </c>
      <c r="C24" s="187">
        <f t="shared" si="0"/>
        <v>0</v>
      </c>
      <c r="D24" s="134" t="e">
        <f>VLOOKUP($R24,УЧАСТНИКИ!$A$2:$K$716,4,FALSE)</f>
        <v>#N/A</v>
      </c>
      <c r="E24" s="134" t="e">
        <f>VLOOKUP($R24,УЧАСТНИКИ!$A$2:$K$716,8,FALSE)</f>
        <v>#N/A</v>
      </c>
      <c r="F24" s="216" t="e">
        <f>VLOOKUP($R24,УЧАСТНИКИ!$A$2:$K$716,5,FALSE)</f>
        <v>#N/A</v>
      </c>
      <c r="G24" s="134" t="e">
        <f>VLOOKUP($R24,УЧАСТНИКИ!#REF!,7,FALSE)</f>
        <v>#REF!</v>
      </c>
      <c r="H24" s="134" t="e">
        <f>VLOOKUP($R24,УЧАСТНИКИ!$A$2:$K$716,11,FALSE)</f>
        <v>#N/A</v>
      </c>
      <c r="I24" s="208"/>
      <c r="J24" s="208"/>
      <c r="K24" s="208"/>
      <c r="L24" s="208"/>
      <c r="M24" s="208"/>
      <c r="N24" s="208"/>
      <c r="O24" s="208"/>
      <c r="P24" s="209"/>
      <c r="Q24" s="135"/>
      <c r="R24" s="189"/>
    </row>
    <row r="25" spans="1:18" ht="24.95" hidden="1" customHeight="1" x14ac:dyDescent="0.25">
      <c r="A25" s="132">
        <v>4</v>
      </c>
      <c r="B25" s="133" t="e">
        <f>VLOOKUP($R25,УЧАСТНИКИ!$A$2:$K$716,3,FALSE)</f>
        <v>#N/A</v>
      </c>
      <c r="C25" s="187">
        <f t="shared" si="0"/>
        <v>0</v>
      </c>
      <c r="D25" s="134" t="e">
        <f>VLOOKUP($R25,УЧАСТНИКИ!$A$2:$K$716,4,FALSE)</f>
        <v>#N/A</v>
      </c>
      <c r="E25" s="134" t="e">
        <f>VLOOKUP($R25,УЧАСТНИКИ!$A$2:$K$716,8,FALSE)</f>
        <v>#N/A</v>
      </c>
      <c r="F25" s="216" t="e">
        <f>VLOOKUP($R25,УЧАСТНИКИ!$A$2:$K$716,5,FALSE)</f>
        <v>#N/A</v>
      </c>
      <c r="G25" s="134" t="e">
        <f>VLOOKUP($R25,УЧАСТНИКИ!#REF!,7,FALSE)</f>
        <v>#REF!</v>
      </c>
      <c r="H25" s="134" t="e">
        <f>VLOOKUP($R25,УЧАСТНИКИ!$A$2:$K$716,11,FALSE)</f>
        <v>#N/A</v>
      </c>
      <c r="I25" s="208"/>
      <c r="J25" s="208"/>
      <c r="K25" s="208"/>
      <c r="L25" s="208"/>
      <c r="M25" s="208"/>
      <c r="N25" s="208"/>
      <c r="O25" s="208"/>
      <c r="P25" s="209"/>
      <c r="Q25" s="135"/>
      <c r="R25" s="189"/>
    </row>
    <row r="26" spans="1:18" ht="24.95" hidden="1" customHeight="1" x14ac:dyDescent="0.25">
      <c r="A26" s="132">
        <v>5</v>
      </c>
      <c r="B26" s="133" t="e">
        <f>VLOOKUP($R26,УЧАСТНИКИ!$A$2:$K$716,3,FALSE)</f>
        <v>#N/A</v>
      </c>
      <c r="C26" s="187">
        <f t="shared" si="0"/>
        <v>0</v>
      </c>
      <c r="D26" s="134" t="e">
        <f>VLOOKUP($R26,УЧАСТНИКИ!$A$2:$K$716,4,FALSE)</f>
        <v>#N/A</v>
      </c>
      <c r="E26" s="134" t="e">
        <f>VLOOKUP($R26,УЧАСТНИКИ!$A$2:$K$716,8,FALSE)</f>
        <v>#N/A</v>
      </c>
      <c r="F26" s="216" t="e">
        <f>VLOOKUP($R26,УЧАСТНИКИ!$A$2:$K$716,5,FALSE)</f>
        <v>#N/A</v>
      </c>
      <c r="G26" s="134" t="e">
        <f>VLOOKUP($R26,УЧАСТНИКИ!#REF!,7,FALSE)</f>
        <v>#REF!</v>
      </c>
      <c r="H26" s="134" t="e">
        <f>VLOOKUP($R26,УЧАСТНИКИ!$A$2:$K$716,11,FALSE)</f>
        <v>#N/A</v>
      </c>
      <c r="I26" s="208"/>
      <c r="J26" s="208"/>
      <c r="K26" s="208"/>
      <c r="L26" s="208"/>
      <c r="M26" s="208"/>
      <c r="N26" s="208"/>
      <c r="O26" s="208"/>
      <c r="P26" s="209"/>
      <c r="Q26" s="135" t="e">
        <f>VLOOKUP($R26,УЧАСТНИКИ!$A$2:$K$231,9,FALSE)</f>
        <v>#N/A</v>
      </c>
      <c r="R26" s="189"/>
    </row>
    <row r="27" spans="1:18" ht="24.95" hidden="1" customHeight="1" x14ac:dyDescent="0.25">
      <c r="A27" s="132">
        <v>6</v>
      </c>
      <c r="B27" s="133" t="e">
        <f>VLOOKUP($R27,УЧАСТНИКИ!$A$2:$K$716,3,FALSE)</f>
        <v>#N/A</v>
      </c>
      <c r="C27" s="187">
        <f t="shared" si="0"/>
        <v>0</v>
      </c>
      <c r="D27" s="134" t="e">
        <f>VLOOKUP($R27,УЧАСТНИКИ!$A$2:$K$716,4,FALSE)</f>
        <v>#N/A</v>
      </c>
      <c r="E27" s="134" t="e">
        <f>VLOOKUP($R27,УЧАСТНИКИ!$A$2:$K$716,8,FALSE)</f>
        <v>#N/A</v>
      </c>
      <c r="F27" s="216" t="e">
        <f>VLOOKUP($R27,УЧАСТНИКИ!$A$2:$K$716,5,FALSE)</f>
        <v>#N/A</v>
      </c>
      <c r="G27" s="134" t="e">
        <f>VLOOKUP($R27,УЧАСТНИКИ!#REF!,7,FALSE)</f>
        <v>#REF!</v>
      </c>
      <c r="H27" s="134" t="e">
        <f>VLOOKUP($R27,УЧАСТНИКИ!$A$2:$K$716,11,FALSE)</f>
        <v>#N/A</v>
      </c>
      <c r="I27" s="208"/>
      <c r="J27" s="208"/>
      <c r="K27" s="208"/>
      <c r="L27" s="208"/>
      <c r="M27" s="208"/>
      <c r="N27" s="208"/>
      <c r="O27" s="208"/>
      <c r="P27" s="209"/>
      <c r="Q27" s="135" t="e">
        <f>VLOOKUP($R27,УЧАСТНИКИ!$A$2:$K$231,9,FALSE)</f>
        <v>#N/A</v>
      </c>
      <c r="R27" s="189"/>
    </row>
    <row r="28" spans="1:18" ht="24.95" hidden="1" customHeight="1" x14ac:dyDescent="0.25">
      <c r="A28" s="132">
        <v>7</v>
      </c>
      <c r="B28" s="133" t="e">
        <f>VLOOKUP($R28,УЧАСТНИКИ!$A$2:$K$716,3,FALSE)</f>
        <v>#N/A</v>
      </c>
      <c r="C28" s="187">
        <f t="shared" si="0"/>
        <v>0</v>
      </c>
      <c r="D28" s="134" t="e">
        <f>VLOOKUP($R28,УЧАСТНИКИ!$A$2:$K$716,4,FALSE)</f>
        <v>#N/A</v>
      </c>
      <c r="E28" s="134" t="e">
        <f>VLOOKUP($R28,УЧАСТНИКИ!$A$2:$K$716,8,FALSE)</f>
        <v>#N/A</v>
      </c>
      <c r="F28" s="216" t="e">
        <f>VLOOKUP($R28,УЧАСТНИКИ!$A$2:$K$716,5,FALSE)</f>
        <v>#N/A</v>
      </c>
      <c r="G28" s="134" t="e">
        <f>VLOOKUP($R28,УЧАСТНИКИ!#REF!,7,FALSE)</f>
        <v>#REF!</v>
      </c>
      <c r="H28" s="134" t="e">
        <f>VLOOKUP($R28,УЧАСТНИКИ!$A$2:$K$716,11,FALSE)</f>
        <v>#N/A</v>
      </c>
      <c r="I28" s="208"/>
      <c r="J28" s="208"/>
      <c r="K28" s="208"/>
      <c r="L28" s="208"/>
      <c r="M28" s="208"/>
      <c r="N28" s="208"/>
      <c r="O28" s="208"/>
      <c r="P28" s="209"/>
      <c r="Q28" s="135" t="e">
        <f>VLOOKUP($R28,УЧАСТНИКИ!$A$2:$K$231,9,FALSE)</f>
        <v>#N/A</v>
      </c>
      <c r="R28" s="189"/>
    </row>
    <row r="29" spans="1:18" ht="24.95" hidden="1" customHeight="1" x14ac:dyDescent="0.25">
      <c r="A29" s="132">
        <v>8</v>
      </c>
      <c r="B29" s="133" t="e">
        <f>VLOOKUP($R29,УЧАСТНИКИ!$A$2:$K$716,3,FALSE)</f>
        <v>#N/A</v>
      </c>
      <c r="C29" s="187">
        <f t="shared" si="0"/>
        <v>0</v>
      </c>
      <c r="D29" s="134" t="e">
        <f>VLOOKUP($R29,УЧАСТНИКИ!$A$2:$K$716,4,FALSE)</f>
        <v>#N/A</v>
      </c>
      <c r="E29" s="134" t="e">
        <f>VLOOKUP($R29,УЧАСТНИКИ!$A$2:$K$716,8,FALSE)</f>
        <v>#N/A</v>
      </c>
      <c r="F29" s="216" t="e">
        <f>VLOOKUP($R29,УЧАСТНИКИ!$A$2:$K$716,5,FALSE)</f>
        <v>#N/A</v>
      </c>
      <c r="G29" s="134" t="e">
        <f>VLOOKUP($R29,УЧАСТНИКИ!#REF!,7,FALSE)</f>
        <v>#REF!</v>
      </c>
      <c r="H29" s="134" t="e">
        <f>VLOOKUP($R29,УЧАСТНИКИ!$A$2:$K$716,11,FALSE)</f>
        <v>#N/A</v>
      </c>
      <c r="I29" s="208"/>
      <c r="J29" s="208"/>
      <c r="K29" s="208"/>
      <c r="L29" s="208"/>
      <c r="M29" s="208"/>
      <c r="N29" s="208"/>
      <c r="O29" s="208"/>
      <c r="P29" s="209"/>
      <c r="Q29" s="135" t="e">
        <f>VLOOKUP($R29,УЧАСТНИКИ!$A$2:$K$231,9,FALSE)</f>
        <v>#N/A</v>
      </c>
      <c r="R29" s="189"/>
    </row>
    <row r="30" spans="1:18" ht="24.95" hidden="1" customHeight="1" x14ac:dyDescent="0.25">
      <c r="A30" s="132">
        <v>9</v>
      </c>
      <c r="B30" s="133" t="e">
        <f>VLOOKUP($R30,УЧАСТНИКИ!$A$2:$K$716,3,FALSE)</f>
        <v>#N/A</v>
      </c>
      <c r="C30" s="187">
        <f t="shared" ref="C30:C34" si="1">R30</f>
        <v>0</v>
      </c>
      <c r="D30" s="134" t="e">
        <f>VLOOKUP($R30,УЧАСТНИКИ!$A$2:$K$716,4,FALSE)</f>
        <v>#N/A</v>
      </c>
      <c r="E30" s="134" t="e">
        <f>VLOOKUP($R30,УЧАСТНИКИ!$A$2:$K$716,8,FALSE)</f>
        <v>#N/A</v>
      </c>
      <c r="F30" s="216" t="e">
        <f>VLOOKUP($R30,УЧАСТНИКИ!$A$2:$K$716,5,FALSE)</f>
        <v>#N/A</v>
      </c>
      <c r="G30" s="134" t="e">
        <f>VLOOKUP($R30,УЧАСТНИКИ!#REF!,7,FALSE)</f>
        <v>#REF!</v>
      </c>
      <c r="H30" s="134" t="e">
        <f>VLOOKUP($R30,УЧАСТНИКИ!$A$2:$K$716,11,FALSE)</f>
        <v>#N/A</v>
      </c>
      <c r="I30" s="208"/>
      <c r="J30" s="208"/>
      <c r="K30" s="208"/>
      <c r="L30" s="208"/>
      <c r="M30" s="208"/>
      <c r="N30" s="208"/>
      <c r="O30" s="208"/>
      <c r="P30" s="209"/>
      <c r="Q30" s="135"/>
      <c r="R30" s="189"/>
    </row>
    <row r="31" spans="1:18" ht="24.95" hidden="1" customHeight="1" x14ac:dyDescent="0.25">
      <c r="A31" s="132">
        <v>10</v>
      </c>
      <c r="B31" s="133" t="e">
        <f>VLOOKUP($R31,УЧАСТНИКИ!$A$2:$K$716,3,FALSE)</f>
        <v>#N/A</v>
      </c>
      <c r="C31" s="187">
        <f t="shared" si="1"/>
        <v>0</v>
      </c>
      <c r="D31" s="134" t="e">
        <f>VLOOKUP($R31,УЧАСТНИКИ!$A$2:$K$716,4,FALSE)</f>
        <v>#N/A</v>
      </c>
      <c r="E31" s="134" t="e">
        <f>VLOOKUP($R31,УЧАСТНИКИ!$A$2:$K$716,8,FALSE)</f>
        <v>#N/A</v>
      </c>
      <c r="F31" s="216" t="e">
        <f>VLOOKUP($R31,УЧАСТНИКИ!$A$2:$K$716,5,FALSE)</f>
        <v>#N/A</v>
      </c>
      <c r="G31" s="134" t="e">
        <f>VLOOKUP($R31,УЧАСТНИКИ!#REF!,7,FALSE)</f>
        <v>#REF!</v>
      </c>
      <c r="H31" s="134" t="e">
        <f>VLOOKUP($R31,УЧАСТНИКИ!$A$2:$K$716,11,FALSE)</f>
        <v>#N/A</v>
      </c>
      <c r="I31" s="208"/>
      <c r="J31" s="208"/>
      <c r="K31" s="208"/>
      <c r="L31" s="208"/>
      <c r="M31" s="208"/>
      <c r="N31" s="208"/>
      <c r="O31" s="208"/>
      <c r="P31" s="209"/>
      <c r="Q31" s="135"/>
      <c r="R31" s="189"/>
    </row>
    <row r="32" spans="1:18" ht="24.95" hidden="1" customHeight="1" x14ac:dyDescent="0.25">
      <c r="A32" s="132">
        <v>11</v>
      </c>
      <c r="B32" s="133" t="e">
        <f>VLOOKUP($R32,УЧАСТНИКИ!$A$2:$K$716,3,FALSE)</f>
        <v>#N/A</v>
      </c>
      <c r="C32" s="187">
        <f t="shared" si="1"/>
        <v>0</v>
      </c>
      <c r="D32" s="134" t="e">
        <f>VLOOKUP($R32,УЧАСТНИКИ!$A$2:$K$716,4,FALSE)</f>
        <v>#N/A</v>
      </c>
      <c r="E32" s="134" t="e">
        <f>VLOOKUP($R32,УЧАСТНИКИ!$A$2:$K$716,8,FALSE)</f>
        <v>#N/A</v>
      </c>
      <c r="F32" s="216" t="e">
        <f>VLOOKUP($R32,УЧАСТНИКИ!$A$2:$K$716,5,FALSE)</f>
        <v>#N/A</v>
      </c>
      <c r="G32" s="134" t="e">
        <f>VLOOKUP($R32,УЧАСТНИКИ!#REF!,7,FALSE)</f>
        <v>#REF!</v>
      </c>
      <c r="H32" s="134" t="e">
        <f>VLOOKUP($R32,УЧАСТНИКИ!$A$2:$K$716,11,FALSE)</f>
        <v>#N/A</v>
      </c>
      <c r="I32" s="208"/>
      <c r="J32" s="208"/>
      <c r="K32" s="208"/>
      <c r="L32" s="208"/>
      <c r="M32" s="208"/>
      <c r="N32" s="208"/>
      <c r="O32" s="208"/>
      <c r="P32" s="209"/>
      <c r="Q32" s="135"/>
      <c r="R32" s="189"/>
    </row>
    <row r="33" spans="1:18" ht="24.95" hidden="1" customHeight="1" x14ac:dyDescent="0.25">
      <c r="A33" s="132">
        <v>12</v>
      </c>
      <c r="B33" s="133" t="e">
        <f>VLOOKUP($R33,УЧАСТНИКИ!$A$2:$K$716,3,FALSE)</f>
        <v>#N/A</v>
      </c>
      <c r="C33" s="187">
        <f t="shared" si="1"/>
        <v>0</v>
      </c>
      <c r="D33" s="134" t="e">
        <f>VLOOKUP($R33,УЧАСТНИКИ!$A$2:$K$716,4,FALSE)</f>
        <v>#N/A</v>
      </c>
      <c r="E33" s="134" t="e">
        <f>VLOOKUP($R33,УЧАСТНИКИ!$A$2:$K$716,8,FALSE)</f>
        <v>#N/A</v>
      </c>
      <c r="F33" s="216" t="e">
        <f>VLOOKUP($R33,УЧАСТНИКИ!$A$2:$K$716,5,FALSE)</f>
        <v>#N/A</v>
      </c>
      <c r="G33" s="134" t="e">
        <f>VLOOKUP($R33,УЧАСТНИКИ!#REF!,7,FALSE)</f>
        <v>#REF!</v>
      </c>
      <c r="H33" s="134" t="e">
        <f>VLOOKUP($R33,УЧАСТНИКИ!$A$2:$K$716,11,FALSE)</f>
        <v>#N/A</v>
      </c>
      <c r="I33" s="208"/>
      <c r="J33" s="208"/>
      <c r="K33" s="208"/>
      <c r="L33" s="208"/>
      <c r="M33" s="208"/>
      <c r="N33" s="208"/>
      <c r="O33" s="208"/>
      <c r="P33" s="209"/>
      <c r="Q33" s="135"/>
      <c r="R33" s="189"/>
    </row>
    <row r="34" spans="1:18" ht="24.95" hidden="1" customHeight="1" x14ac:dyDescent="0.25">
      <c r="A34" s="132">
        <v>13</v>
      </c>
      <c r="B34" s="133" t="e">
        <f>VLOOKUP($R34,УЧАСТНИКИ!$A$2:$K$716,3,FALSE)</f>
        <v>#N/A</v>
      </c>
      <c r="C34" s="187">
        <f t="shared" si="1"/>
        <v>0</v>
      </c>
      <c r="D34" s="134" t="e">
        <f>VLOOKUP($R34,УЧАСТНИКИ!$A$2:$K$716,4,FALSE)</f>
        <v>#N/A</v>
      </c>
      <c r="E34" s="134" t="e">
        <f>VLOOKUP($R34,УЧАСТНИКИ!$A$2:$K$716,8,FALSE)</f>
        <v>#N/A</v>
      </c>
      <c r="F34" s="216" t="e">
        <f>VLOOKUP($R34,УЧАСТНИКИ!$A$2:$K$716,5,FALSE)</f>
        <v>#N/A</v>
      </c>
      <c r="G34" s="134" t="e">
        <f>VLOOKUP($R34,УЧАСТНИКИ!#REF!,7,FALSE)</f>
        <v>#REF!</v>
      </c>
      <c r="H34" s="134" t="e">
        <f>VLOOKUP($R34,УЧАСТНИКИ!$A$2:$K$716,11,FALSE)</f>
        <v>#N/A</v>
      </c>
      <c r="I34" s="208"/>
      <c r="J34" s="208"/>
      <c r="K34" s="208"/>
      <c r="L34" s="208"/>
      <c r="M34" s="208"/>
      <c r="N34" s="208"/>
      <c r="O34" s="208"/>
      <c r="P34" s="209"/>
      <c r="Q34" s="135"/>
      <c r="R34" s="189"/>
    </row>
    <row r="37" spans="1:18" ht="15.75" x14ac:dyDescent="0.25">
      <c r="B37" s="222" t="s">
        <v>33</v>
      </c>
      <c r="H37" s="222" t="s">
        <v>34</v>
      </c>
      <c r="R37" s="200"/>
    </row>
    <row r="38" spans="1:18" x14ac:dyDescent="0.2">
      <c r="R38" s="200"/>
    </row>
    <row r="39" spans="1:18" ht="18" customHeight="1" x14ac:dyDescent="0.25">
      <c r="A39" s="132"/>
      <c r="B39" s="348"/>
      <c r="C39" s="348"/>
      <c r="D39" s="134"/>
      <c r="E39" s="134"/>
      <c r="F39" s="134"/>
      <c r="G39" s="134"/>
      <c r="H39" s="135"/>
      <c r="I39" s="179"/>
      <c r="J39" s="136"/>
      <c r="K39" s="137"/>
      <c r="L39" s="151"/>
      <c r="M39" s="137"/>
      <c r="N39" s="137"/>
      <c r="O39" s="137"/>
      <c r="P39" s="137"/>
      <c r="Q39" s="137"/>
      <c r="R39" s="189"/>
    </row>
    <row r="40" spans="1:18" ht="18" customHeight="1" x14ac:dyDescent="0.2">
      <c r="A40" s="132"/>
      <c r="D40" s="134"/>
      <c r="E40" s="134"/>
      <c r="F40" s="134"/>
      <c r="G40" s="134"/>
      <c r="H40" s="135"/>
      <c r="I40" s="179"/>
      <c r="J40" s="136"/>
      <c r="K40" s="137"/>
      <c r="L40" s="151"/>
      <c r="M40" s="137"/>
      <c r="N40" s="137"/>
      <c r="O40" s="137"/>
      <c r="P40" s="137"/>
      <c r="Q40" s="137"/>
      <c r="R40" s="189"/>
    </row>
    <row r="41" spans="1:18" ht="18" customHeight="1" x14ac:dyDescent="0.2">
      <c r="A41" s="132"/>
      <c r="B41" s="133"/>
      <c r="C41" s="133"/>
      <c r="D41" s="134"/>
      <c r="E41" s="134"/>
      <c r="F41" s="134"/>
      <c r="G41" s="134"/>
      <c r="H41" s="135"/>
      <c r="I41" s="179"/>
      <c r="J41" s="136"/>
      <c r="K41" s="137"/>
      <c r="L41" s="151"/>
      <c r="M41" s="137"/>
      <c r="N41" s="137"/>
      <c r="O41" s="137"/>
      <c r="P41" s="137"/>
      <c r="Q41" s="137"/>
      <c r="R41" s="189"/>
    </row>
    <row r="42" spans="1:18" ht="18" customHeight="1" x14ac:dyDescent="0.2">
      <c r="A42" s="132"/>
      <c r="B42" s="133"/>
      <c r="C42" s="133"/>
      <c r="D42" s="134"/>
      <c r="E42" s="134"/>
      <c r="F42" s="134"/>
      <c r="G42" s="134"/>
      <c r="H42" s="135"/>
      <c r="I42" s="179"/>
      <c r="J42" s="136"/>
      <c r="K42" s="137"/>
      <c r="L42" s="151"/>
      <c r="M42" s="137"/>
      <c r="N42" s="137"/>
      <c r="O42" s="137"/>
      <c r="P42" s="137"/>
      <c r="Q42" s="137"/>
      <c r="R42" s="158"/>
    </row>
    <row r="43" spans="1:18" ht="18" customHeight="1" x14ac:dyDescent="0.2">
      <c r="A43" s="132"/>
      <c r="B43" s="133"/>
      <c r="C43" s="133"/>
      <c r="D43" s="134"/>
      <c r="E43" s="134"/>
      <c r="F43" s="134"/>
      <c r="G43" s="134"/>
      <c r="H43" s="135"/>
      <c r="I43" s="179"/>
      <c r="J43" s="136"/>
      <c r="K43" s="137"/>
      <c r="L43" s="151"/>
      <c r="M43" s="137"/>
      <c r="N43" s="137"/>
      <c r="O43" s="137"/>
      <c r="P43" s="137"/>
      <c r="Q43" s="137"/>
      <c r="R43" s="158"/>
    </row>
    <row r="44" spans="1:18" ht="18" hidden="1" customHeight="1" x14ac:dyDescent="0.2">
      <c r="A44" s="132" t="s">
        <v>50</v>
      </c>
      <c r="B44" s="133" t="e">
        <f>VLOOKUP($R44,УЧАСТНИКИ!#REF!,3,FALSE)</f>
        <v>#REF!</v>
      </c>
      <c r="C44" s="133"/>
      <c r="D44" s="134" t="e">
        <f>VLOOKUP($R44,УЧАСТНИКИ!#REF!,4,FALSE)</f>
        <v>#REF!</v>
      </c>
      <c r="E44" s="134" t="e">
        <f>VLOOKUP($R44,УЧАСТНИКИ!#REF!,8,FALSE)</f>
        <v>#REF!</v>
      </c>
      <c r="F44" s="134" t="e">
        <f>VLOOKUP($R44,УЧАСТНИКИ!#REF!,5,FALSE)</f>
        <v>#REF!</v>
      </c>
      <c r="G44" s="134" t="e">
        <f>VLOOKUP($R44,УЧАСТНИКИ!#REF!,7,FALSE)</f>
        <v>#REF!</v>
      </c>
      <c r="H44" s="135" t="e">
        <f>VLOOKUP($R44,УЧАСТНИКИ!#REF!,11,FALSE)</f>
        <v>#REF!</v>
      </c>
      <c r="I44" s="179"/>
      <c r="J44" s="136"/>
      <c r="K44" s="137" t="s">
        <v>69</v>
      </c>
      <c r="L44" s="151" t="e">
        <f>VLOOKUP(#REF!,УЧАСТНИКИ!#REF!,9,FALSE)</f>
        <v>#REF!</v>
      </c>
      <c r="M44" s="137"/>
      <c r="N44" s="137"/>
      <c r="O44" s="137"/>
      <c r="P44" s="137"/>
      <c r="Q44" s="137"/>
      <c r="R44" s="158"/>
    </row>
    <row r="45" spans="1:18" ht="18" hidden="1" customHeight="1" x14ac:dyDescent="0.2">
      <c r="A45" s="132" t="s">
        <v>49</v>
      </c>
      <c r="B45" s="133" t="e">
        <f>VLOOKUP($R45,УЧАСТНИКИ!#REF!,3,FALSE)</f>
        <v>#REF!</v>
      </c>
      <c r="C45" s="133"/>
      <c r="D45" s="134" t="e">
        <f>VLOOKUP($R45,УЧАСТНИКИ!#REF!,4,FALSE)</f>
        <v>#REF!</v>
      </c>
      <c r="E45" s="134" t="e">
        <f>VLOOKUP($R45,УЧАСТНИКИ!#REF!,8,FALSE)</f>
        <v>#REF!</v>
      </c>
      <c r="F45" s="134" t="e">
        <f>VLOOKUP($R45,УЧАСТНИКИ!#REF!,5,FALSE)</f>
        <v>#REF!</v>
      </c>
      <c r="G45" s="134" t="e">
        <f>VLOOKUP($R45,УЧАСТНИКИ!#REF!,7,FALSE)</f>
        <v>#REF!</v>
      </c>
      <c r="H45" s="135" t="e">
        <f>VLOOKUP($R45,УЧАСТНИКИ!#REF!,11,FALSE)</f>
        <v>#REF!</v>
      </c>
      <c r="I45" s="179"/>
      <c r="J45" s="136"/>
      <c r="K45" s="137" t="s">
        <v>69</v>
      </c>
      <c r="L45" s="151" t="e">
        <f>VLOOKUP(#REF!,УЧАСТНИКИ!#REF!,9,FALSE)</f>
        <v>#REF!</v>
      </c>
      <c r="M45" s="137"/>
      <c r="N45" s="137"/>
      <c r="O45" s="137"/>
      <c r="P45" s="137"/>
      <c r="Q45" s="137"/>
      <c r="R45" s="158"/>
    </row>
    <row r="46" spans="1:18" ht="18" hidden="1" customHeight="1" x14ac:dyDescent="0.2">
      <c r="A46" s="132" t="s">
        <v>48</v>
      </c>
      <c r="B46" s="133" t="e">
        <f>VLOOKUP($R46,УЧАСТНИКИ!#REF!,3,FALSE)</f>
        <v>#REF!</v>
      </c>
      <c r="C46" s="133"/>
      <c r="D46" s="134" t="e">
        <f>VLOOKUP($R46,УЧАСТНИКИ!#REF!,4,FALSE)</f>
        <v>#REF!</v>
      </c>
      <c r="E46" s="134" t="e">
        <f>VLOOKUP($R46,УЧАСТНИКИ!#REF!,8,FALSE)</f>
        <v>#REF!</v>
      </c>
      <c r="F46" s="134" t="e">
        <f>VLOOKUP($R46,УЧАСТНИКИ!#REF!,5,FALSE)</f>
        <v>#REF!</v>
      </c>
      <c r="G46" s="134" t="e">
        <f>VLOOKUP($R46,УЧАСТНИКИ!#REF!,7,FALSE)</f>
        <v>#REF!</v>
      </c>
      <c r="H46" s="135" t="e">
        <f>VLOOKUP($R46,УЧАСТНИКИ!#REF!,11,FALSE)</f>
        <v>#REF!</v>
      </c>
      <c r="I46" s="179"/>
      <c r="J46" s="136"/>
      <c r="K46" s="137" t="s">
        <v>69</v>
      </c>
      <c r="L46" s="151" t="e">
        <f>VLOOKUP(#REF!,УЧАСТНИКИ!#REF!,9,FALSE)</f>
        <v>#REF!</v>
      </c>
      <c r="M46" s="137"/>
      <c r="N46" s="137"/>
      <c r="O46" s="137"/>
      <c r="P46" s="137"/>
      <c r="Q46" s="137"/>
      <c r="R46" s="158"/>
    </row>
    <row r="47" spans="1:18" ht="18" hidden="1" customHeight="1" x14ac:dyDescent="0.2">
      <c r="A47" s="132" t="s">
        <v>47</v>
      </c>
      <c r="B47" s="133" t="e">
        <f>VLOOKUP($R47,УЧАСТНИКИ!#REF!,3,FALSE)</f>
        <v>#REF!</v>
      </c>
      <c r="C47" s="133"/>
      <c r="D47" s="134" t="e">
        <f>VLOOKUP($R47,УЧАСТНИКИ!#REF!,4,FALSE)</f>
        <v>#REF!</v>
      </c>
      <c r="E47" s="134" t="e">
        <f>VLOOKUP($R47,УЧАСТНИКИ!#REF!,8,FALSE)</f>
        <v>#REF!</v>
      </c>
      <c r="F47" s="134" t="e">
        <f>VLOOKUP($R47,УЧАСТНИКИ!#REF!,5,FALSE)</f>
        <v>#REF!</v>
      </c>
      <c r="G47" s="134" t="e">
        <f>VLOOKUP($R47,УЧАСТНИКИ!#REF!,7,FALSE)</f>
        <v>#REF!</v>
      </c>
      <c r="H47" s="135" t="e">
        <f>VLOOKUP($R47,УЧАСТНИКИ!#REF!,11,FALSE)</f>
        <v>#REF!</v>
      </c>
      <c r="I47" s="179"/>
      <c r="J47" s="136"/>
      <c r="K47" s="137" t="s">
        <v>69</v>
      </c>
      <c r="L47" s="151" t="e">
        <f>VLOOKUP(#REF!,УЧАСТНИКИ!#REF!,9,FALSE)</f>
        <v>#REF!</v>
      </c>
      <c r="M47" s="137"/>
      <c r="N47" s="137"/>
      <c r="O47" s="137"/>
      <c r="P47" s="137"/>
      <c r="Q47" s="137"/>
      <c r="R47" s="158"/>
    </row>
    <row r="48" spans="1:18" ht="18" hidden="1" customHeight="1" x14ac:dyDescent="0.2">
      <c r="A48" s="132" t="s">
        <v>110</v>
      </c>
      <c r="B48" s="133" t="e">
        <f>VLOOKUP($R48,УЧАСТНИКИ!#REF!,3,FALSE)</f>
        <v>#REF!</v>
      </c>
      <c r="C48" s="133"/>
      <c r="D48" s="134" t="e">
        <f>VLOOKUP($R48,УЧАСТНИКИ!#REF!,4,FALSE)</f>
        <v>#REF!</v>
      </c>
      <c r="E48" s="134" t="e">
        <f>VLOOKUP($R48,УЧАСТНИКИ!#REF!,8,FALSE)</f>
        <v>#REF!</v>
      </c>
      <c r="F48" s="134" t="e">
        <f>VLOOKUP($R48,УЧАСТНИКИ!#REF!,5,FALSE)</f>
        <v>#REF!</v>
      </c>
      <c r="G48" s="134" t="e">
        <f>VLOOKUP($R48,УЧАСТНИКИ!#REF!,7,FALSE)</f>
        <v>#REF!</v>
      </c>
      <c r="H48" s="135" t="e">
        <f>VLOOKUP($R48,УЧАСТНИКИ!#REF!,11,FALSE)</f>
        <v>#REF!</v>
      </c>
      <c r="I48" s="179"/>
      <c r="J48" s="136"/>
      <c r="K48" s="137" t="s">
        <v>69</v>
      </c>
      <c r="L48" s="151" t="e">
        <f>VLOOKUP(#REF!,УЧАСТНИКИ!#REF!,9,FALSE)</f>
        <v>#REF!</v>
      </c>
      <c r="M48" s="137"/>
      <c r="N48" s="137"/>
      <c r="O48" s="137"/>
      <c r="P48" s="137"/>
      <c r="Q48" s="137"/>
      <c r="R48" s="158"/>
    </row>
    <row r="49" spans="1:18" ht="18" hidden="1" customHeight="1" x14ac:dyDescent="0.2">
      <c r="A49" s="132" t="s">
        <v>111</v>
      </c>
      <c r="B49" s="133" t="e">
        <f>VLOOKUP($R49,УЧАСТНИКИ!#REF!,3,FALSE)</f>
        <v>#REF!</v>
      </c>
      <c r="C49" s="133"/>
      <c r="D49" s="134" t="e">
        <f>VLOOKUP($R49,УЧАСТНИКИ!#REF!,4,FALSE)</f>
        <v>#REF!</v>
      </c>
      <c r="E49" s="134" t="e">
        <f>VLOOKUP($R49,УЧАСТНИКИ!#REF!,8,FALSE)</f>
        <v>#REF!</v>
      </c>
      <c r="F49" s="134" t="e">
        <f>VLOOKUP($R49,УЧАСТНИКИ!#REF!,5,FALSE)</f>
        <v>#REF!</v>
      </c>
      <c r="G49" s="134" t="e">
        <f>VLOOKUP($R49,УЧАСТНИКИ!#REF!,7,FALSE)</f>
        <v>#REF!</v>
      </c>
      <c r="H49" s="135" t="e">
        <f>VLOOKUP($R49,УЧАСТНИКИ!#REF!,11,FALSE)</f>
        <v>#REF!</v>
      </c>
      <c r="I49" s="179"/>
      <c r="J49" s="136"/>
      <c r="K49" s="137" t="s">
        <v>69</v>
      </c>
      <c r="L49" s="151" t="e">
        <f>VLOOKUP(#REF!,УЧАСТНИКИ!#REF!,9,FALSE)</f>
        <v>#REF!</v>
      </c>
      <c r="M49" s="137"/>
      <c r="N49" s="137"/>
      <c r="O49" s="137"/>
      <c r="P49" s="137"/>
      <c r="Q49" s="137"/>
      <c r="R49" s="158"/>
    </row>
    <row r="50" spans="1:18" ht="18" hidden="1" customHeight="1" x14ac:dyDescent="0.2">
      <c r="A50" s="132" t="s">
        <v>118</v>
      </c>
      <c r="B50" s="133" t="e">
        <f>VLOOKUP($R50,УЧАСТНИКИ!#REF!,3,FALSE)</f>
        <v>#REF!</v>
      </c>
      <c r="C50" s="133"/>
      <c r="D50" s="134" t="e">
        <f>VLOOKUP($R50,УЧАСТНИКИ!#REF!,4,FALSE)</f>
        <v>#REF!</v>
      </c>
      <c r="E50" s="134" t="e">
        <f>VLOOKUP($R50,УЧАСТНИКИ!#REF!,8,FALSE)</f>
        <v>#REF!</v>
      </c>
      <c r="F50" s="134" t="e">
        <f>VLOOKUP($R50,УЧАСТНИКИ!#REF!,5,FALSE)</f>
        <v>#REF!</v>
      </c>
      <c r="G50" s="134" t="e">
        <f>VLOOKUP($R50,УЧАСТНИКИ!#REF!,7,FALSE)</f>
        <v>#REF!</v>
      </c>
      <c r="H50" s="135" t="e">
        <f>VLOOKUP($R50,УЧАСТНИКИ!#REF!,11,FALSE)</f>
        <v>#REF!</v>
      </c>
      <c r="I50" s="179"/>
      <c r="J50" s="136"/>
      <c r="K50" s="137" t="s">
        <v>69</v>
      </c>
      <c r="L50" s="151" t="e">
        <f>VLOOKUP(#REF!,УЧАСТНИКИ!#REF!,9,FALSE)</f>
        <v>#REF!</v>
      </c>
      <c r="M50" s="137"/>
      <c r="N50" s="137"/>
      <c r="O50" s="137"/>
      <c r="P50" s="137"/>
      <c r="Q50" s="137"/>
      <c r="R50" s="158"/>
    </row>
    <row r="51" spans="1:18" ht="18" hidden="1" customHeight="1" x14ac:dyDescent="0.2">
      <c r="A51" s="132" t="s">
        <v>119</v>
      </c>
      <c r="B51" s="133" t="e">
        <f>VLOOKUP($R51,УЧАСТНИКИ!#REF!,3,FALSE)</f>
        <v>#REF!</v>
      </c>
      <c r="C51" s="133"/>
      <c r="D51" s="134" t="e">
        <f>VLOOKUP($R51,УЧАСТНИКИ!#REF!,4,FALSE)</f>
        <v>#REF!</v>
      </c>
      <c r="E51" s="134" t="e">
        <f>VLOOKUP($R51,УЧАСТНИКИ!#REF!,8,FALSE)</f>
        <v>#REF!</v>
      </c>
      <c r="F51" s="134" t="e">
        <f>VLOOKUP($R51,УЧАСТНИКИ!#REF!,5,FALSE)</f>
        <v>#REF!</v>
      </c>
      <c r="G51" s="134" t="e">
        <f>VLOOKUP($R51,УЧАСТНИКИ!#REF!,7,FALSE)</f>
        <v>#REF!</v>
      </c>
      <c r="H51" s="135" t="e">
        <f>VLOOKUP($R51,УЧАСТНИКИ!#REF!,11,FALSE)</f>
        <v>#REF!</v>
      </c>
      <c r="I51" s="179"/>
      <c r="J51" s="136"/>
      <c r="K51" s="137" t="s">
        <v>69</v>
      </c>
      <c r="L51" s="151" t="e">
        <f>VLOOKUP(#REF!,УЧАСТНИКИ!#REF!,9,FALSE)</f>
        <v>#REF!</v>
      </c>
      <c r="M51" s="137"/>
      <c r="N51" s="137"/>
      <c r="O51" s="137"/>
      <c r="P51" s="137"/>
      <c r="Q51" s="137"/>
      <c r="R51" s="158"/>
    </row>
    <row r="52" spans="1:18" ht="18" hidden="1" customHeight="1" x14ac:dyDescent="0.2">
      <c r="A52" s="132" t="s">
        <v>120</v>
      </c>
      <c r="B52" s="133" t="e">
        <f>VLOOKUP($R52,УЧАСТНИКИ!#REF!,3,FALSE)</f>
        <v>#REF!</v>
      </c>
      <c r="C52" s="133"/>
      <c r="D52" s="134" t="e">
        <f>VLOOKUP($R52,УЧАСТНИКИ!#REF!,4,FALSE)</f>
        <v>#REF!</v>
      </c>
      <c r="E52" s="134" t="e">
        <f>VLOOKUP($R52,УЧАСТНИКИ!#REF!,8,FALSE)</f>
        <v>#REF!</v>
      </c>
      <c r="F52" s="134" t="e">
        <f>VLOOKUP($R52,УЧАСТНИКИ!#REF!,5,FALSE)</f>
        <v>#REF!</v>
      </c>
      <c r="G52" s="134" t="e">
        <f>VLOOKUP($R52,УЧАСТНИКИ!#REF!,7,FALSE)</f>
        <v>#REF!</v>
      </c>
      <c r="H52" s="135" t="e">
        <f>VLOOKUP($R52,УЧАСТНИКИ!#REF!,11,FALSE)</f>
        <v>#REF!</v>
      </c>
      <c r="I52" s="179"/>
      <c r="J52" s="136"/>
      <c r="K52" s="137" t="s">
        <v>69</v>
      </c>
      <c r="L52" s="151" t="e">
        <f>VLOOKUP(#REF!,УЧАСТНИКИ!#REF!,9,FALSE)</f>
        <v>#REF!</v>
      </c>
      <c r="M52" s="137"/>
      <c r="N52" s="137"/>
      <c r="O52" s="137"/>
      <c r="P52" s="137"/>
      <c r="Q52" s="137"/>
      <c r="R52" s="158"/>
    </row>
    <row r="53" spans="1:18" ht="18" hidden="1" customHeight="1" x14ac:dyDescent="0.2">
      <c r="A53" s="132" t="s">
        <v>121</v>
      </c>
      <c r="B53" s="133" t="e">
        <f>VLOOKUP($R53,УЧАСТНИКИ!#REF!,3,FALSE)</f>
        <v>#REF!</v>
      </c>
      <c r="C53" s="133"/>
      <c r="D53" s="134" t="e">
        <f>VLOOKUP($R53,УЧАСТНИКИ!#REF!,4,FALSE)</f>
        <v>#REF!</v>
      </c>
      <c r="E53" s="134" t="e">
        <f>VLOOKUP($R53,УЧАСТНИКИ!#REF!,8,FALSE)</f>
        <v>#REF!</v>
      </c>
      <c r="F53" s="134" t="e">
        <f>VLOOKUP($R53,УЧАСТНИКИ!#REF!,5,FALSE)</f>
        <v>#REF!</v>
      </c>
      <c r="G53" s="134" t="e">
        <f>VLOOKUP($R53,УЧАСТНИКИ!#REF!,7,FALSE)</f>
        <v>#REF!</v>
      </c>
      <c r="H53" s="135" t="e">
        <f>VLOOKUP($R53,УЧАСТНИКИ!#REF!,11,FALSE)</f>
        <v>#REF!</v>
      </c>
      <c r="I53" s="179"/>
      <c r="J53" s="136"/>
      <c r="K53" s="137" t="s">
        <v>69</v>
      </c>
      <c r="L53" s="151" t="e">
        <f>VLOOKUP(#REF!,УЧАСТНИКИ!#REF!,9,FALSE)</f>
        <v>#REF!</v>
      </c>
      <c r="M53" s="137"/>
      <c r="N53" s="137"/>
      <c r="O53" s="137"/>
      <c r="P53" s="137"/>
      <c r="Q53" s="137"/>
      <c r="R53" s="158"/>
    </row>
    <row r="54" spans="1:18" ht="18" hidden="1" customHeight="1" x14ac:dyDescent="0.2">
      <c r="A54" s="132" t="s">
        <v>112</v>
      </c>
      <c r="B54" s="133" t="e">
        <f>VLOOKUP($R54,УЧАСТНИКИ!#REF!,3,FALSE)</f>
        <v>#REF!</v>
      </c>
      <c r="C54" s="133"/>
      <c r="D54" s="134" t="e">
        <f>VLOOKUP($R54,УЧАСТНИКИ!#REF!,4,FALSE)</f>
        <v>#REF!</v>
      </c>
      <c r="E54" s="134" t="e">
        <f>VLOOKUP($R54,УЧАСТНИКИ!#REF!,8,FALSE)</f>
        <v>#REF!</v>
      </c>
      <c r="F54" s="134" t="e">
        <f>VLOOKUP($R54,УЧАСТНИКИ!#REF!,5,FALSE)</f>
        <v>#REF!</v>
      </c>
      <c r="G54" s="134" t="e">
        <f>VLOOKUP($R54,УЧАСТНИКИ!#REF!,7,FALSE)</f>
        <v>#REF!</v>
      </c>
      <c r="H54" s="135" t="e">
        <f>VLOOKUP($R54,УЧАСТНИКИ!#REF!,11,FALSE)</f>
        <v>#REF!</v>
      </c>
      <c r="I54" s="179"/>
      <c r="J54" s="136"/>
      <c r="K54" s="137" t="s">
        <v>69</v>
      </c>
      <c r="L54" s="151" t="e">
        <f>VLOOKUP(#REF!,УЧАСТНИКИ!#REF!,9,FALSE)</f>
        <v>#REF!</v>
      </c>
      <c r="M54" s="137"/>
      <c r="N54" s="137"/>
      <c r="O54" s="137"/>
      <c r="P54" s="137"/>
      <c r="Q54" s="137"/>
      <c r="R54" s="158"/>
    </row>
    <row r="55" spans="1:18" ht="18" hidden="1" customHeight="1" x14ac:dyDescent="0.2">
      <c r="A55" s="132" t="s">
        <v>113</v>
      </c>
      <c r="B55" s="133" t="e">
        <f>VLOOKUP($R55,УЧАСТНИКИ!#REF!,3,FALSE)</f>
        <v>#REF!</v>
      </c>
      <c r="C55" s="133"/>
      <c r="D55" s="134" t="e">
        <f>VLOOKUP($R55,УЧАСТНИКИ!#REF!,4,FALSE)</f>
        <v>#REF!</v>
      </c>
      <c r="E55" s="134" t="e">
        <f>VLOOKUP($R55,УЧАСТНИКИ!#REF!,8,FALSE)</f>
        <v>#REF!</v>
      </c>
      <c r="F55" s="134" t="e">
        <f>VLOOKUP($R55,УЧАСТНИКИ!#REF!,5,FALSE)</f>
        <v>#REF!</v>
      </c>
      <c r="G55" s="134" t="e">
        <f>VLOOKUP($R55,УЧАСТНИКИ!#REF!,7,FALSE)</f>
        <v>#REF!</v>
      </c>
      <c r="H55" s="135" t="e">
        <f>VLOOKUP($R55,УЧАСТНИКИ!#REF!,11,FALSE)</f>
        <v>#REF!</v>
      </c>
      <c r="I55" s="179"/>
      <c r="J55" s="136"/>
      <c r="K55" s="137" t="s">
        <v>69</v>
      </c>
      <c r="L55" s="151" t="e">
        <f>VLOOKUP(#REF!,УЧАСТНИКИ!#REF!,9,FALSE)</f>
        <v>#REF!</v>
      </c>
      <c r="M55" s="137"/>
      <c r="N55" s="137"/>
      <c r="O55" s="137"/>
      <c r="P55" s="137"/>
      <c r="Q55" s="137"/>
      <c r="R55" s="158"/>
    </row>
    <row r="56" spans="1:18" ht="18" hidden="1" customHeight="1" x14ac:dyDescent="0.2">
      <c r="A56" s="132" t="s">
        <v>114</v>
      </c>
      <c r="B56" s="133" t="e">
        <f>VLOOKUP($R56,УЧАСТНИКИ!#REF!,3,FALSE)</f>
        <v>#REF!</v>
      </c>
      <c r="C56" s="133"/>
      <c r="D56" s="134" t="e">
        <f>VLOOKUP($R56,УЧАСТНИКИ!#REF!,4,FALSE)</f>
        <v>#REF!</v>
      </c>
      <c r="E56" s="134" t="e">
        <f>VLOOKUP($R56,УЧАСТНИКИ!#REF!,8,FALSE)</f>
        <v>#REF!</v>
      </c>
      <c r="F56" s="134" t="e">
        <f>VLOOKUP($R56,УЧАСТНИКИ!#REF!,5,FALSE)</f>
        <v>#REF!</v>
      </c>
      <c r="G56" s="134" t="e">
        <f>VLOOKUP($R56,УЧАСТНИКИ!#REF!,7,FALSE)</f>
        <v>#REF!</v>
      </c>
      <c r="H56" s="135" t="e">
        <f>VLOOKUP($R56,УЧАСТНИКИ!#REF!,11,FALSE)</f>
        <v>#REF!</v>
      </c>
      <c r="I56" s="179"/>
      <c r="J56" s="136"/>
      <c r="K56" s="137" t="s">
        <v>69</v>
      </c>
      <c r="L56" s="151" t="e">
        <f>VLOOKUP(#REF!,УЧАСТНИКИ!#REF!,9,FALSE)</f>
        <v>#REF!</v>
      </c>
      <c r="M56" s="137"/>
      <c r="N56" s="137"/>
      <c r="O56" s="137"/>
      <c r="P56" s="137"/>
      <c r="Q56" s="137"/>
      <c r="R56" s="158"/>
    </row>
    <row r="57" spans="1:18" ht="18" hidden="1" customHeight="1" x14ac:dyDescent="0.2">
      <c r="A57" s="132" t="s">
        <v>115</v>
      </c>
      <c r="B57" s="133" t="e">
        <f>VLOOKUP($R57,УЧАСТНИКИ!#REF!,3,FALSE)</f>
        <v>#REF!</v>
      </c>
      <c r="C57" s="133"/>
      <c r="D57" s="134" t="e">
        <f>VLOOKUP($R57,УЧАСТНИКИ!#REF!,4,FALSE)</f>
        <v>#REF!</v>
      </c>
      <c r="E57" s="134" t="e">
        <f>VLOOKUP($R57,УЧАСТНИКИ!#REF!,8,FALSE)</f>
        <v>#REF!</v>
      </c>
      <c r="F57" s="134" t="e">
        <f>VLOOKUP($R57,УЧАСТНИКИ!#REF!,5,FALSE)</f>
        <v>#REF!</v>
      </c>
      <c r="G57" s="134" t="e">
        <f>VLOOKUP($R57,УЧАСТНИКИ!#REF!,7,FALSE)</f>
        <v>#REF!</v>
      </c>
      <c r="H57" s="135" t="e">
        <f>VLOOKUP($R57,УЧАСТНИКИ!#REF!,11,FALSE)</f>
        <v>#REF!</v>
      </c>
      <c r="I57" s="179"/>
      <c r="J57" s="136"/>
      <c r="K57" s="137" t="s">
        <v>69</v>
      </c>
      <c r="L57" s="151" t="e">
        <f>VLOOKUP(#REF!,УЧАСТНИКИ!#REF!,9,FALSE)</f>
        <v>#REF!</v>
      </c>
      <c r="M57" s="137"/>
      <c r="N57" s="137"/>
      <c r="O57" s="137"/>
      <c r="P57" s="137"/>
      <c r="Q57" s="137"/>
      <c r="R57" s="158"/>
    </row>
    <row r="58" spans="1:18" ht="18" hidden="1" customHeight="1" x14ac:dyDescent="0.2">
      <c r="A58" s="132" t="s">
        <v>116</v>
      </c>
      <c r="B58" s="133" t="e">
        <f>VLOOKUP($R58,УЧАСТНИКИ!#REF!,3,FALSE)</f>
        <v>#REF!</v>
      </c>
      <c r="C58" s="133"/>
      <c r="D58" s="134" t="e">
        <f>VLOOKUP($R58,УЧАСТНИКИ!#REF!,4,FALSE)</f>
        <v>#REF!</v>
      </c>
      <c r="E58" s="134" t="e">
        <f>VLOOKUP($R58,УЧАСТНИКИ!#REF!,8,FALSE)</f>
        <v>#REF!</v>
      </c>
      <c r="F58" s="134" t="e">
        <f>VLOOKUP($R58,УЧАСТНИКИ!#REF!,5,FALSE)</f>
        <v>#REF!</v>
      </c>
      <c r="G58" s="134" t="e">
        <f>VLOOKUP($R58,УЧАСТНИКИ!#REF!,7,FALSE)</f>
        <v>#REF!</v>
      </c>
      <c r="H58" s="135" t="e">
        <f>VLOOKUP($R58,УЧАСТНИКИ!#REF!,11,FALSE)</f>
        <v>#REF!</v>
      </c>
      <c r="I58" s="179"/>
      <c r="J58" s="136"/>
      <c r="K58" s="137" t="s">
        <v>69</v>
      </c>
      <c r="L58" s="151" t="e">
        <f>VLOOKUP(#REF!,УЧАСТНИКИ!#REF!,9,FALSE)</f>
        <v>#REF!</v>
      </c>
      <c r="M58" s="137"/>
      <c r="N58" s="137"/>
      <c r="O58" s="137"/>
      <c r="P58" s="137"/>
      <c r="Q58" s="137"/>
      <c r="R58" s="158"/>
    </row>
    <row r="59" spans="1:18" ht="18" hidden="1" customHeight="1" x14ac:dyDescent="0.2">
      <c r="A59" s="132" t="s">
        <v>117</v>
      </c>
      <c r="B59" s="133" t="e">
        <f>VLOOKUP($R59,УЧАСТНИКИ!#REF!,3,FALSE)</f>
        <v>#REF!</v>
      </c>
      <c r="C59" s="133"/>
      <c r="D59" s="134" t="e">
        <f>VLOOKUP($R59,УЧАСТНИКИ!#REF!,4,FALSE)</f>
        <v>#REF!</v>
      </c>
      <c r="E59" s="134" t="e">
        <f>VLOOKUP($R59,УЧАСТНИКИ!#REF!,8,FALSE)</f>
        <v>#REF!</v>
      </c>
      <c r="F59" s="134" t="e">
        <f>VLOOKUP($R59,УЧАСТНИКИ!#REF!,5,FALSE)</f>
        <v>#REF!</v>
      </c>
      <c r="G59" s="134" t="e">
        <f>VLOOKUP($R59,УЧАСТНИКИ!#REF!,7,FALSE)</f>
        <v>#REF!</v>
      </c>
      <c r="H59" s="135" t="e">
        <f>VLOOKUP($R59,УЧАСТНИКИ!#REF!,11,FALSE)</f>
        <v>#REF!</v>
      </c>
      <c r="I59" s="179"/>
      <c r="J59" s="136"/>
      <c r="K59" s="137" t="s">
        <v>69</v>
      </c>
      <c r="L59" s="151" t="e">
        <f>VLOOKUP(#REF!,УЧАСТНИКИ!#REF!,9,FALSE)</f>
        <v>#REF!</v>
      </c>
      <c r="M59" s="137"/>
      <c r="N59" s="137"/>
      <c r="O59" s="137"/>
      <c r="P59" s="137"/>
      <c r="Q59" s="137"/>
      <c r="R59" s="158"/>
    </row>
    <row r="60" spans="1:18" ht="18" hidden="1" customHeight="1" x14ac:dyDescent="0.2">
      <c r="A60" s="132" t="s">
        <v>122</v>
      </c>
      <c r="B60" s="133" t="e">
        <f>VLOOKUP($R60,УЧАСТНИКИ!#REF!,3,FALSE)</f>
        <v>#REF!</v>
      </c>
      <c r="C60" s="133"/>
      <c r="D60" s="134" t="e">
        <f>VLOOKUP($R60,УЧАСТНИКИ!#REF!,4,FALSE)</f>
        <v>#REF!</v>
      </c>
      <c r="E60" s="134" t="e">
        <f>VLOOKUP($R60,УЧАСТНИКИ!#REF!,8,FALSE)</f>
        <v>#REF!</v>
      </c>
      <c r="F60" s="134" t="e">
        <f>VLOOKUP($R60,УЧАСТНИКИ!#REF!,5,FALSE)</f>
        <v>#REF!</v>
      </c>
      <c r="G60" s="134" t="e">
        <f>VLOOKUP($R60,УЧАСТНИКИ!#REF!,7,FALSE)</f>
        <v>#REF!</v>
      </c>
      <c r="H60" s="135" t="e">
        <f>VLOOKUP($R60,УЧАСТНИКИ!#REF!,11,FALSE)</f>
        <v>#REF!</v>
      </c>
      <c r="I60" s="179"/>
      <c r="J60" s="136"/>
      <c r="K60" s="137" t="s">
        <v>69</v>
      </c>
      <c r="L60" s="151" t="e">
        <f>VLOOKUP(#REF!,УЧАСТНИКИ!#REF!,9,FALSE)</f>
        <v>#REF!</v>
      </c>
      <c r="M60" s="137"/>
      <c r="N60" s="137"/>
      <c r="O60" s="137"/>
      <c r="P60" s="137"/>
      <c r="Q60" s="137"/>
      <c r="R60" s="158"/>
    </row>
    <row r="61" spans="1:18" ht="18" hidden="1" customHeight="1" x14ac:dyDescent="0.2">
      <c r="A61" s="132" t="s">
        <v>71</v>
      </c>
      <c r="B61" s="133" t="e">
        <f>VLOOKUP($R61,УЧАСТНИКИ!#REF!,3,FALSE)</f>
        <v>#REF!</v>
      </c>
      <c r="C61" s="133"/>
      <c r="D61" s="134" t="e">
        <f>VLOOKUP($R61,УЧАСТНИКИ!#REF!,4,FALSE)</f>
        <v>#REF!</v>
      </c>
      <c r="E61" s="134" t="e">
        <f>VLOOKUP($R61,УЧАСТНИКИ!#REF!,8,FALSE)</f>
        <v>#REF!</v>
      </c>
      <c r="F61" s="134" t="e">
        <f>VLOOKUP($R61,УЧАСТНИКИ!#REF!,5,FALSE)</f>
        <v>#REF!</v>
      </c>
      <c r="G61" s="134" t="e">
        <f>VLOOKUP($R61,УЧАСТНИКИ!#REF!,7,FALSE)</f>
        <v>#REF!</v>
      </c>
      <c r="H61" s="135" t="e">
        <f>VLOOKUP($R61,УЧАСТНИКИ!#REF!,11,FALSE)</f>
        <v>#REF!</v>
      </c>
      <c r="I61" s="179"/>
      <c r="J61" s="136"/>
      <c r="K61" s="137" t="s">
        <v>69</v>
      </c>
      <c r="L61" s="151" t="e">
        <f>VLOOKUP(#REF!,УЧАСТНИКИ!#REF!,9,FALSE)</f>
        <v>#REF!</v>
      </c>
      <c r="M61" s="137"/>
      <c r="N61" s="137"/>
      <c r="O61" s="137"/>
      <c r="P61" s="137"/>
      <c r="Q61" s="137"/>
      <c r="R61" s="158"/>
    </row>
    <row r="62" spans="1:18" ht="18" hidden="1" customHeight="1" x14ac:dyDescent="0.2">
      <c r="A62" s="132" t="s">
        <v>72</v>
      </c>
      <c r="B62" s="133" t="e">
        <f>VLOOKUP($R62,УЧАСТНИКИ!#REF!,3,FALSE)</f>
        <v>#REF!</v>
      </c>
      <c r="C62" s="133"/>
      <c r="D62" s="134" t="e">
        <f>VLOOKUP($R62,УЧАСТНИКИ!#REF!,4,FALSE)</f>
        <v>#REF!</v>
      </c>
      <c r="E62" s="134" t="e">
        <f>VLOOKUP($R62,УЧАСТНИКИ!#REF!,8,FALSE)</f>
        <v>#REF!</v>
      </c>
      <c r="F62" s="134" t="e">
        <f>VLOOKUP($R62,УЧАСТНИКИ!#REF!,5,FALSE)</f>
        <v>#REF!</v>
      </c>
      <c r="G62" s="134" t="e">
        <f>VLOOKUP($R62,УЧАСТНИКИ!#REF!,7,FALSE)</f>
        <v>#REF!</v>
      </c>
      <c r="H62" s="135" t="e">
        <f>VLOOKUP($R62,УЧАСТНИКИ!#REF!,11,FALSE)</f>
        <v>#REF!</v>
      </c>
      <c r="I62" s="179"/>
      <c r="J62" s="136"/>
      <c r="K62" s="137" t="s">
        <v>69</v>
      </c>
      <c r="L62" s="151" t="e">
        <f>VLOOKUP(#REF!,УЧАСТНИКИ!#REF!,9,FALSE)</f>
        <v>#REF!</v>
      </c>
      <c r="M62" s="137"/>
      <c r="N62" s="137"/>
      <c r="O62" s="137"/>
      <c r="P62" s="137"/>
      <c r="Q62" s="137"/>
      <c r="R62" s="158"/>
    </row>
    <row r="63" spans="1:18" ht="18" hidden="1" customHeight="1" x14ac:dyDescent="0.2">
      <c r="A63" s="132" t="s">
        <v>73</v>
      </c>
      <c r="B63" s="133" t="e">
        <f>VLOOKUP($R63,УЧАСТНИКИ!#REF!,3,FALSE)</f>
        <v>#REF!</v>
      </c>
      <c r="C63" s="133"/>
      <c r="D63" s="134" t="e">
        <f>VLOOKUP($R63,УЧАСТНИКИ!#REF!,4,FALSE)</f>
        <v>#REF!</v>
      </c>
      <c r="E63" s="134" t="e">
        <f>VLOOKUP($R63,УЧАСТНИКИ!#REF!,8,FALSE)</f>
        <v>#REF!</v>
      </c>
      <c r="F63" s="134" t="e">
        <f>VLOOKUP($R63,УЧАСТНИКИ!#REF!,5,FALSE)</f>
        <v>#REF!</v>
      </c>
      <c r="G63" s="134" t="e">
        <f>VLOOKUP($R63,УЧАСТНИКИ!#REF!,7,FALSE)</f>
        <v>#REF!</v>
      </c>
      <c r="H63" s="135" t="e">
        <f>VLOOKUP($R63,УЧАСТНИКИ!#REF!,11,FALSE)</f>
        <v>#REF!</v>
      </c>
      <c r="I63" s="179"/>
      <c r="J63" s="136"/>
      <c r="K63" s="137" t="s">
        <v>69</v>
      </c>
      <c r="L63" s="151" t="e">
        <f>VLOOKUP(#REF!,УЧАСТНИКИ!#REF!,9,FALSE)</f>
        <v>#REF!</v>
      </c>
      <c r="M63" s="137"/>
      <c r="N63" s="137"/>
      <c r="O63" s="137"/>
      <c r="P63" s="137"/>
      <c r="Q63" s="137"/>
      <c r="R63" s="158"/>
    </row>
    <row r="64" spans="1:18" ht="18" hidden="1" customHeight="1" x14ac:dyDescent="0.2">
      <c r="A64" s="132" t="s">
        <v>123</v>
      </c>
      <c r="B64" s="133" t="e">
        <f>VLOOKUP($R64,УЧАСТНИКИ!#REF!,3,FALSE)</f>
        <v>#REF!</v>
      </c>
      <c r="C64" s="133"/>
      <c r="D64" s="134" t="e">
        <f>VLOOKUP($R64,УЧАСТНИКИ!#REF!,4,FALSE)</f>
        <v>#REF!</v>
      </c>
      <c r="E64" s="134" t="e">
        <f>VLOOKUP($R64,УЧАСТНИКИ!#REF!,8,FALSE)</f>
        <v>#REF!</v>
      </c>
      <c r="F64" s="134" t="e">
        <f>VLOOKUP($R64,УЧАСТНИКИ!#REF!,5,FALSE)</f>
        <v>#REF!</v>
      </c>
      <c r="G64" s="134" t="e">
        <f>VLOOKUP($R64,УЧАСТНИКИ!#REF!,7,FALSE)</f>
        <v>#REF!</v>
      </c>
      <c r="H64" s="135" t="e">
        <f>VLOOKUP($R64,УЧАСТНИКИ!#REF!,11,FALSE)</f>
        <v>#REF!</v>
      </c>
      <c r="I64" s="179"/>
      <c r="J64" s="136"/>
      <c r="K64" s="137" t="s">
        <v>69</v>
      </c>
      <c r="L64" s="151" t="e">
        <f>VLOOKUP(#REF!,УЧАСТНИКИ!#REF!,9,FALSE)</f>
        <v>#REF!</v>
      </c>
      <c r="M64" s="137"/>
      <c r="N64" s="137"/>
      <c r="O64" s="137"/>
      <c r="P64" s="137"/>
      <c r="Q64" s="137"/>
      <c r="R64" s="158"/>
    </row>
  </sheetData>
  <sortState ref="B11:R18">
    <sortCondition descending="1" ref="B11"/>
  </sortState>
  <mergeCells count="13">
    <mergeCell ref="B21:D21"/>
    <mergeCell ref="A1:P1"/>
    <mergeCell ref="A2:Q2"/>
    <mergeCell ref="A3:Q3"/>
    <mergeCell ref="A4:P4"/>
    <mergeCell ref="F6:H6"/>
    <mergeCell ref="I6:K6"/>
    <mergeCell ref="M6:N6"/>
    <mergeCell ref="A7:B7"/>
    <mergeCell ref="G7:H7"/>
    <mergeCell ref="I9:K9"/>
    <mergeCell ref="M9:O9"/>
    <mergeCell ref="B10:D10"/>
  </mergeCells>
  <printOptions horizontalCentered="1"/>
  <pageMargins left="0.19685039370078741" right="0.19685039370078741" top="0.39370078740157483" bottom="0.19685039370078741" header="0.27559055118110237" footer="0.23622047244094491"/>
  <pageSetup paperSize="9" scale="83" fitToHeight="6" orientation="landscape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G41"/>
  <sheetViews>
    <sheetView tabSelected="1" view="pageBreakPreview" zoomScale="75" zoomScaleNormal="100" zoomScaleSheetLayoutView="75" workbookViewId="0">
      <selection activeCell="M16" sqref="M16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1.85546875" style="58" bestFit="1" customWidth="1"/>
    <col min="9" max="9" width="8.7109375" style="114" customWidth="1"/>
    <col min="10" max="10" width="8.7109375" style="58" customWidth="1"/>
    <col min="11" max="11" width="9.7109375" style="54" customWidth="1"/>
    <col min="12" max="15" width="8.7109375" style="54" customWidth="1"/>
    <col min="16" max="18" width="7" style="54" customWidth="1"/>
    <col min="19" max="19" width="19.5703125" style="54" customWidth="1"/>
    <col min="20" max="20" width="8.28515625" style="54" customWidth="1" outlineLevel="1"/>
    <col min="21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</row>
    <row r="4" spans="1:33" ht="36.75" customHeight="1" x14ac:dyDescent="0.25">
      <c r="A4" s="457" t="str">
        <f>Name_4</f>
        <v>ЛИЧНО-КОМАНДНЫЙ ЧЕМПИОНАТ РЕСПУБЛИКИ ТАТАРСТАН ПО ЛЕГКОЙ АТЛЕТИКЕ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</row>
    <row r="5" spans="1:33" x14ac:dyDescent="0.2">
      <c r="A5" s="347"/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</row>
    <row r="6" spans="1:33" ht="21.75" customHeight="1" x14ac:dyDescent="0.3">
      <c r="C6" s="349"/>
      <c r="E6" s="59"/>
      <c r="F6" s="450" t="s">
        <v>8</v>
      </c>
      <c r="G6" s="450"/>
      <c r="H6" s="450"/>
      <c r="I6" s="470" t="s">
        <v>63</v>
      </c>
      <c r="J6" s="471"/>
      <c r="K6" s="471"/>
      <c r="L6" s="459" t="s">
        <v>63</v>
      </c>
      <c r="M6" s="459"/>
      <c r="N6" s="350"/>
      <c r="O6" s="350"/>
      <c r="P6" s="213"/>
      <c r="Q6" s="213"/>
      <c r="R6" s="213"/>
      <c r="AG6" s="59" t="s">
        <v>408</v>
      </c>
    </row>
    <row r="7" spans="1:33" ht="16.5" customHeight="1" x14ac:dyDescent="0.3">
      <c r="A7" s="460" t="s">
        <v>415</v>
      </c>
      <c r="B7" s="460"/>
      <c r="C7" s="349"/>
      <c r="E7" s="59"/>
      <c r="F7" s="116"/>
      <c r="G7" s="452"/>
      <c r="H7" s="452"/>
      <c r="S7" s="261" t="s">
        <v>63</v>
      </c>
    </row>
    <row r="8" spans="1:33" ht="13.5" customHeight="1" x14ac:dyDescent="0.25">
      <c r="A8" s="118" t="s">
        <v>63</v>
      </c>
      <c r="E8" s="59"/>
      <c r="F8" s="148" t="s">
        <v>45</v>
      </c>
      <c r="H8" s="62" t="str">
        <f>d_2</f>
        <v>07 ИЮЛЯ 2017г.</v>
      </c>
      <c r="J8" s="119"/>
      <c r="K8" s="120"/>
      <c r="L8" s="120"/>
      <c r="M8" s="120"/>
      <c r="N8" s="120"/>
      <c r="P8" s="214"/>
      <c r="Q8" s="214"/>
      <c r="R8" s="214"/>
      <c r="S8" s="261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128</v>
      </c>
      <c r="D9" s="123" t="s">
        <v>9</v>
      </c>
      <c r="E9" s="123" t="s">
        <v>2</v>
      </c>
      <c r="F9" s="123" t="s">
        <v>66</v>
      </c>
      <c r="G9" s="123" t="s">
        <v>65</v>
      </c>
      <c r="H9" s="123" t="s">
        <v>65</v>
      </c>
      <c r="I9" s="461" t="s">
        <v>125</v>
      </c>
      <c r="J9" s="462"/>
      <c r="K9" s="463"/>
      <c r="L9" s="464" t="s">
        <v>45</v>
      </c>
      <c r="M9" s="465"/>
      <c r="N9" s="466"/>
      <c r="O9" s="123" t="s">
        <v>126</v>
      </c>
      <c r="P9" s="123" t="s">
        <v>5</v>
      </c>
      <c r="Q9" s="123" t="s">
        <v>175</v>
      </c>
      <c r="R9" s="123" t="s">
        <v>178</v>
      </c>
      <c r="S9" s="126" t="s">
        <v>7</v>
      </c>
    </row>
    <row r="10" spans="1:33" ht="21.75" customHeight="1" x14ac:dyDescent="0.2">
      <c r="A10" s="127"/>
      <c r="B10" s="467" t="str">
        <f>Name_8</f>
        <v>МУЖЧИНЫ 2001г.р. и старше</v>
      </c>
      <c r="C10" s="468"/>
      <c r="D10" s="469"/>
      <c r="E10" s="247">
        <v>700</v>
      </c>
      <c r="F10" s="128"/>
      <c r="G10" s="129"/>
      <c r="H10" s="128"/>
      <c r="I10" s="185"/>
      <c r="J10" s="129"/>
      <c r="K10" s="128"/>
      <c r="L10" s="128"/>
      <c r="M10" s="128"/>
      <c r="N10" s="128"/>
      <c r="O10" s="128"/>
      <c r="P10" s="128"/>
      <c r="Q10" s="128"/>
      <c r="R10" s="128"/>
      <c r="S10" s="131"/>
    </row>
    <row r="11" spans="1:33" ht="23.1" customHeight="1" x14ac:dyDescent="0.25">
      <c r="A11" s="132">
        <v>1</v>
      </c>
      <c r="B11" s="292" t="str">
        <f>VLOOKUP($T11,УЧАСТНИКИ!$A$1:$K$716,3,FALSE)</f>
        <v>САФАРГАЛИЕВ ЛИНАР</v>
      </c>
      <c r="C11" s="305">
        <f>T11</f>
        <v>34</v>
      </c>
      <c r="D11" s="135">
        <f>VLOOKUP($T11,УЧАСТНИКИ!$A$1:$K$716,4,FALSE)</f>
        <v>1998</v>
      </c>
      <c r="E11" s="135">
        <f>VLOOKUP($T11,УЧАСТНИКИ!$A$1:$K$716,8,FALSE)</f>
        <v>2</v>
      </c>
      <c r="F11" s="217" t="str">
        <f>VLOOKUP($T11,УЧАСТНИКИ!$A$1:$K$716,5,FALSE)</f>
        <v>КАЗАНЬ</v>
      </c>
      <c r="G11" s="135" t="e">
        <f>VLOOKUP($T11,УЧАСТНИКИ!#REF!,7,FALSE)</f>
        <v>#REF!</v>
      </c>
      <c r="H11" s="135" t="str">
        <f>VLOOKUP($T11,УЧАСТНИКИ!$A$1:$K$716,11,FALSE)</f>
        <v>КНИТУ-КХТИ</v>
      </c>
      <c r="I11" s="264">
        <v>47.48</v>
      </c>
      <c r="J11" s="264">
        <v>46.2</v>
      </c>
      <c r="K11" s="264">
        <v>45.8</v>
      </c>
      <c r="L11" s="264" t="s">
        <v>135</v>
      </c>
      <c r="M11" s="264">
        <v>43.6</v>
      </c>
      <c r="N11" s="264">
        <v>44.07</v>
      </c>
      <c r="O11" s="265">
        <f>MAX(I11:N11)</f>
        <v>47.48</v>
      </c>
      <c r="P11" s="266">
        <v>3</v>
      </c>
      <c r="Q11" s="411" t="str">
        <f>VLOOKUP($T11,УЧАСТНИКИ!$A$1:$K$716,9,FALSE)</f>
        <v>Л</v>
      </c>
      <c r="R11" s="137"/>
      <c r="S11" s="300" t="str">
        <f>VLOOKUP($T11,УЧАСТНИКИ!$A$1:$K$716,10,FALSE)</f>
        <v>ПЕТРОВ АВ</v>
      </c>
      <c r="T11" s="189">
        <v>34</v>
      </c>
    </row>
    <row r="12" spans="1:33" ht="23.1" customHeight="1" x14ac:dyDescent="0.25">
      <c r="A12" s="132">
        <v>2</v>
      </c>
      <c r="B12" s="292" t="str">
        <f>VLOOKUP($T12,УЧАСТНИКИ!$A$1:$K$716,3,FALSE)</f>
        <v>ИВАНОВ ВЛАДИСЛАВ</v>
      </c>
      <c r="C12" s="305">
        <f>T12</f>
        <v>31</v>
      </c>
      <c r="D12" s="135">
        <f>VLOOKUP($T12,УЧАСТНИКИ!$A$1:$K$716,4,FALSE)</f>
        <v>1998</v>
      </c>
      <c r="E12" s="135" t="str">
        <f>VLOOKUP($T12,УЧАСТНИКИ!$A$1:$K$716,8,FALSE)</f>
        <v>КМС</v>
      </c>
      <c r="F12" s="217" t="str">
        <f>VLOOKUP($T12,УЧАСТНИКИ!$A$1:$K$716,5,FALSE)</f>
        <v>КАЗАНЬ</v>
      </c>
      <c r="G12" s="135" t="e">
        <f>VLOOKUP($T12,УЧАСТНИКИ!#REF!,7,FALSE)</f>
        <v>#REF!</v>
      </c>
      <c r="H12" s="135" t="str">
        <f>VLOOKUP($T12,УЧАСТНИКИ!$A$1:$K$716,11,FALSE)</f>
        <v>СДЮСШОР ТАСМА</v>
      </c>
      <c r="I12" s="264" t="s">
        <v>135</v>
      </c>
      <c r="J12" s="264">
        <v>40.5</v>
      </c>
      <c r="K12" s="264">
        <v>45.53</v>
      </c>
      <c r="L12" s="264">
        <v>43.08</v>
      </c>
      <c r="M12" s="264" t="s">
        <v>135</v>
      </c>
      <c r="N12" s="264" t="s">
        <v>135</v>
      </c>
      <c r="O12" s="265">
        <f>MAX(I12:N12)</f>
        <v>45.53</v>
      </c>
      <c r="P12" s="266">
        <v>3</v>
      </c>
      <c r="Q12" s="411" t="str">
        <f>VLOOKUP($T12,УЧАСТНИКИ!$A$1:$K$716,9,FALSE)</f>
        <v>Л</v>
      </c>
      <c r="R12" s="137"/>
      <c r="S12" s="300" t="str">
        <f>VLOOKUP($T12,УЧАСТНИКИ!$A$1:$K$716,10,FALSE)</f>
        <v>ПОПОВ НИ</v>
      </c>
      <c r="T12" s="189">
        <v>31</v>
      </c>
    </row>
    <row r="13" spans="1:33" ht="23.1" customHeight="1" x14ac:dyDescent="0.25">
      <c r="A13" s="132">
        <v>3</v>
      </c>
      <c r="B13" s="292" t="str">
        <f>VLOOKUP($T13,УЧАСТНИКИ!$A$1:$K$716,3,FALSE)</f>
        <v>МУШАРАПОВ ДИНАР</v>
      </c>
      <c r="C13" s="305">
        <f>T13</f>
        <v>3881</v>
      </c>
      <c r="D13" s="135">
        <f>VLOOKUP($T13,УЧАСТНИКИ!$A$1:$K$716,4,FALSE)</f>
        <v>1997</v>
      </c>
      <c r="E13" s="135">
        <f>VLOOKUP($T13,УЧАСТНИКИ!$A$1:$K$716,8,FALSE)</f>
        <v>3</v>
      </c>
      <c r="F13" s="217" t="str">
        <f>VLOOKUP($T13,УЧАСТНИКИ!$A$1:$K$716,5,FALSE)</f>
        <v>ТЕТЮШИ</v>
      </c>
      <c r="G13" s="135" t="e">
        <f>VLOOKUP($T13,УЧАСТНИКИ!#REF!,7,FALSE)</f>
        <v>#REF!</v>
      </c>
      <c r="H13" s="135" t="str">
        <f>VLOOKUP($T13,УЧАСТНИКИ!$A$1:$K$716,11,FALSE)</f>
        <v>ДЮСШ</v>
      </c>
      <c r="I13" s="264" t="s">
        <v>135</v>
      </c>
      <c r="J13" s="264">
        <v>39.24</v>
      </c>
      <c r="K13" s="264">
        <v>38.01</v>
      </c>
      <c r="L13" s="264">
        <v>38.590000000000003</v>
      </c>
      <c r="M13" s="264">
        <v>41.4</v>
      </c>
      <c r="N13" s="264">
        <v>41.43</v>
      </c>
      <c r="O13" s="265">
        <f>MAX(I13:N13)</f>
        <v>41.43</v>
      </c>
      <c r="P13" s="266" t="s">
        <v>155</v>
      </c>
      <c r="Q13" s="411" t="str">
        <f>VLOOKUP($T13,УЧАСТНИКИ!$A$1:$K$716,9,FALSE)</f>
        <v>Л</v>
      </c>
      <c r="R13" s="137"/>
      <c r="S13" s="300" t="str">
        <f>VLOOKUP($T13,УЧАСТНИКИ!$A$1:$K$716,10,FALSE)</f>
        <v>ГАБДРАХМАНОВ РР</v>
      </c>
      <c r="T13" s="189">
        <v>3881</v>
      </c>
    </row>
    <row r="14" spans="1:33" ht="23.1" customHeight="1" x14ac:dyDescent="0.25">
      <c r="A14" s="132">
        <v>4</v>
      </c>
      <c r="B14" s="292" t="str">
        <f>VLOOKUP($T14,УЧАСТНИКИ!$A$1:$K$716,3,FALSE)</f>
        <v>ФЕДОТОВ МАКСИМ</v>
      </c>
      <c r="C14" s="305">
        <f>T14</f>
        <v>3863</v>
      </c>
      <c r="D14" s="135">
        <f>VLOOKUP($T14,УЧАСТНИКИ!$A$1:$K$716,4,FALSE)</f>
        <v>1999</v>
      </c>
      <c r="E14" s="135" t="str">
        <f>VLOOKUP($T14,УЧАСТНИКИ!$A$1:$K$716,8,FALSE)</f>
        <v>-</v>
      </c>
      <c r="F14" s="217" t="str">
        <f>VLOOKUP($T14,УЧАСТНИКИ!$A$1:$K$716,5,FALSE)</f>
        <v>КАЗАНЬ</v>
      </c>
      <c r="G14" s="135" t="e">
        <f>VLOOKUP($T14,УЧАСТНИКИ!#REF!,7,FALSE)</f>
        <v>#REF!</v>
      </c>
      <c r="H14" s="135" t="str">
        <f>VLOOKUP($T14,УЧАСТНИКИ!$A$1:$K$716,11,FALSE)</f>
        <v>СДЮСШОР ТАСМА</v>
      </c>
      <c r="I14" s="264" t="s">
        <v>135</v>
      </c>
      <c r="J14" s="264">
        <v>37.07</v>
      </c>
      <c r="K14" s="264">
        <v>37.35</v>
      </c>
      <c r="L14" s="264" t="s">
        <v>135</v>
      </c>
      <c r="M14" s="264" t="s">
        <v>135</v>
      </c>
      <c r="N14" s="264" t="s">
        <v>135</v>
      </c>
      <c r="O14" s="265">
        <f>MAX(I14:N14)</f>
        <v>37.35</v>
      </c>
      <c r="P14" s="266" t="s">
        <v>155</v>
      </c>
      <c r="Q14" s="411" t="str">
        <f>VLOOKUP($T14,УЧАСТНИКИ!$A$1:$K$716,9,FALSE)</f>
        <v>Л</v>
      </c>
      <c r="R14" s="137"/>
      <c r="S14" s="300" t="str">
        <f>VLOOKUP($T14,УЧАСТНИКИ!$A$1:$K$716,10,FALSE)</f>
        <v>ЛАТЫПОВА НП</v>
      </c>
      <c r="T14" s="189">
        <v>3863</v>
      </c>
    </row>
    <row r="15" spans="1:33" ht="23.1" customHeight="1" x14ac:dyDescent="0.25">
      <c r="A15" s="132">
        <v>5</v>
      </c>
      <c r="B15" s="292" t="str">
        <f>VLOOKUP($T15,УЧАСТНИКИ!$A$1:$K$716,3,FALSE)</f>
        <v>ЛАТЫПОВ ИЛЬЯ</v>
      </c>
      <c r="C15" s="305">
        <f>T15</f>
        <v>3862</v>
      </c>
      <c r="D15" s="135">
        <f>VLOOKUP($T15,УЧАСТНИКИ!$A$1:$K$716,4,FALSE)</f>
        <v>2000</v>
      </c>
      <c r="E15" s="135">
        <f>VLOOKUP($T15,УЧАСТНИКИ!$A$1:$K$716,8,FALSE)</f>
        <v>2</v>
      </c>
      <c r="F15" s="217" t="str">
        <f>VLOOKUP($T15,УЧАСТНИКИ!$A$1:$K$716,5,FALSE)</f>
        <v>КАЗАНЬ</v>
      </c>
      <c r="G15" s="135" t="e">
        <f>VLOOKUP($T15,УЧАСТНИКИ!#REF!,7,FALSE)</f>
        <v>#REF!</v>
      </c>
      <c r="H15" s="135" t="str">
        <f>VLOOKUP($T15,УЧАСТНИКИ!$A$1:$K$716,11,FALSE)</f>
        <v>СДЮСШОР ТАСМА</v>
      </c>
      <c r="I15" s="264">
        <v>32.97</v>
      </c>
      <c r="J15" s="264">
        <v>31.87</v>
      </c>
      <c r="K15" s="264">
        <v>34.21</v>
      </c>
      <c r="L15" s="264">
        <v>34.14</v>
      </c>
      <c r="M15" s="264">
        <v>34.22</v>
      </c>
      <c r="N15" s="264">
        <v>33.119999999999997</v>
      </c>
      <c r="O15" s="265">
        <f>MAX(I15:N15)</f>
        <v>34.22</v>
      </c>
      <c r="P15" s="266" t="s">
        <v>155</v>
      </c>
      <c r="Q15" s="411" t="str">
        <f>VLOOKUP($T15,УЧАСТНИКИ!$A$1:$K$716,9,FALSE)</f>
        <v>Л</v>
      </c>
      <c r="R15" s="137"/>
      <c r="S15" s="300" t="str">
        <f>VLOOKUP($T15,УЧАСТНИКИ!$A$1:$K$716,10,FALSE)</f>
        <v>ЛАТЫПОВА НП</v>
      </c>
      <c r="T15" s="189">
        <v>3862</v>
      </c>
    </row>
    <row r="16" spans="1:33" ht="23.1" customHeight="1" x14ac:dyDescent="0.25">
      <c r="A16" s="132">
        <v>6</v>
      </c>
      <c r="B16" s="292" t="str">
        <f>VLOOKUP($T16,УЧАСТНИКИ!$A$1:$K$716,3,FALSE)</f>
        <v>ХИДИЯТОВ АЛМАЗ</v>
      </c>
      <c r="C16" s="305">
        <f>T16</f>
        <v>29</v>
      </c>
      <c r="D16" s="135">
        <f>VLOOKUP($T16,УЧАСТНИКИ!$A$1:$K$716,4,FALSE)</f>
        <v>1994</v>
      </c>
      <c r="E16" s="135">
        <f>VLOOKUP($T16,УЧАСТНИКИ!$A$1:$K$716,8,FALSE)</f>
        <v>2</v>
      </c>
      <c r="F16" s="217" t="str">
        <f>VLOOKUP($T16,УЧАСТНИКИ!$A$1:$K$716,5,FALSE)</f>
        <v>КАЗАНЬ</v>
      </c>
      <c r="G16" s="135" t="e">
        <f>VLOOKUP($T16,УЧАСТНИКИ!#REF!,7,FALSE)</f>
        <v>#REF!</v>
      </c>
      <c r="H16" s="135" t="str">
        <f>VLOOKUP($T16,УЧАСТНИКИ!$A$1:$K$716,11,FALSE)</f>
        <v>СДЮСШОР ТАСМА</v>
      </c>
      <c r="I16" s="264" t="s">
        <v>135</v>
      </c>
      <c r="J16" s="264">
        <v>33.22</v>
      </c>
      <c r="K16" s="264">
        <v>29.42</v>
      </c>
      <c r="L16" s="264">
        <v>26.3</v>
      </c>
      <c r="M16" s="264">
        <v>27.27</v>
      </c>
      <c r="N16" s="264">
        <v>30.83</v>
      </c>
      <c r="O16" s="265">
        <f>MAX(I16:N16)</f>
        <v>33.22</v>
      </c>
      <c r="P16" s="266" t="s">
        <v>155</v>
      </c>
      <c r="Q16" s="411" t="str">
        <f>VLOOKUP($T16,УЧАСТНИКИ!$A$1:$K$716,9,FALSE)</f>
        <v>Л</v>
      </c>
      <c r="R16" s="137"/>
      <c r="S16" s="300" t="str">
        <f>VLOOKUP($T16,УЧАСТНИКИ!$A$1:$K$716,10,FALSE)</f>
        <v>ПОПОВЫ НИ ЮМ</v>
      </c>
      <c r="T16" s="189">
        <v>29</v>
      </c>
    </row>
    <row r="17" spans="1:20" ht="23.1" customHeight="1" x14ac:dyDescent="0.25">
      <c r="A17" s="132">
        <v>7</v>
      </c>
      <c r="B17" s="292" t="str">
        <f>VLOOKUP($T17,УЧАСТНИКИ!$A$1:$K$716,3,FALSE)</f>
        <v>КУРОПАТКИН АЛЕКСЕЙ</v>
      </c>
      <c r="C17" s="305">
        <f>T17</f>
        <v>3740</v>
      </c>
      <c r="D17" s="135">
        <f>VLOOKUP($T17,УЧАСТНИКИ!$A$1:$K$716,4,FALSE)</f>
        <v>1995</v>
      </c>
      <c r="E17" s="135">
        <f>VLOOKUP($T17,УЧАСТНИКИ!$A$1:$K$716,8,FALSE)</f>
        <v>1</v>
      </c>
      <c r="F17" s="217" t="str">
        <f>VLOOKUP($T17,УЧАСТНИКИ!$A$1:$K$716,5,FALSE)</f>
        <v>КАЗАНЬ</v>
      </c>
      <c r="G17" s="135" t="e">
        <f>VLOOKUP($T17,УЧАСТНИКИ!#REF!,7,FALSE)</f>
        <v>#REF!</v>
      </c>
      <c r="H17" s="135" t="str">
        <f>VLOOKUP($T17,УЧАСТНИКИ!$A$1:$K$716,11,FALSE)</f>
        <v>СДЮСШОР ЛА</v>
      </c>
      <c r="I17" s="264">
        <v>27.39</v>
      </c>
      <c r="J17" s="264">
        <v>28.04</v>
      </c>
      <c r="K17" s="264">
        <v>28.72</v>
      </c>
      <c r="L17" s="264">
        <v>25.11</v>
      </c>
      <c r="M17" s="264">
        <v>32.049999999999997</v>
      </c>
      <c r="N17" s="264">
        <v>25.36</v>
      </c>
      <c r="O17" s="265">
        <f>MAX(I17:N17)</f>
        <v>32.049999999999997</v>
      </c>
      <c r="P17" s="266" t="s">
        <v>155</v>
      </c>
      <c r="Q17" s="411" t="str">
        <f>VLOOKUP($T17,УЧАСТНИКИ!$A$1:$K$716,9,FALSE)</f>
        <v>Л</v>
      </c>
      <c r="R17" s="137"/>
      <c r="S17" s="300" t="str">
        <f>VLOOKUP($T17,УЧАСТНИКИ!$A$1:$K$716,10,FALSE)</f>
        <v>ФАЙЗУЛЛИНА ГП</v>
      </c>
      <c r="T17" s="189">
        <v>3740</v>
      </c>
    </row>
    <row r="18" spans="1:20" ht="23.1" customHeight="1" x14ac:dyDescent="0.25">
      <c r="A18" s="132">
        <v>700</v>
      </c>
      <c r="B18" s="292" t="str">
        <f>VLOOKUP($T18,УЧАСТНИКИ!$A$1:$K$716,3,FALSE)</f>
        <v>БЛОХИН РОМАН</v>
      </c>
      <c r="C18" s="305">
        <f>T18</f>
        <v>3793</v>
      </c>
      <c r="D18" s="135">
        <f>VLOOKUP($T18,УЧАСТНИКИ!$A$1:$K$716,4,FALSE)</f>
        <v>2001</v>
      </c>
      <c r="E18" s="135">
        <f>VLOOKUP($T18,УЧАСТНИКИ!$A$1:$K$716,8,FALSE)</f>
        <v>1</v>
      </c>
      <c r="F18" s="217" t="str">
        <f>VLOOKUP($T18,УЧАСТНИКИ!$A$1:$K$716,5,FALSE)</f>
        <v>КАЗАНЬ</v>
      </c>
      <c r="G18" s="135" t="e">
        <f>VLOOKUP($T18,УЧАСТНИКИ!#REF!,7,FALSE)</f>
        <v>#REF!</v>
      </c>
      <c r="H18" s="135" t="str">
        <f>VLOOKUP($T18,УЧАСТНИКИ!$A$1:$K$716,11,FALSE)</f>
        <v>СДЮСШОР ЛА</v>
      </c>
      <c r="I18" s="264">
        <v>47.14</v>
      </c>
      <c r="J18" s="264">
        <v>46.75</v>
      </c>
      <c r="K18" s="264">
        <v>46.43</v>
      </c>
      <c r="L18" s="264"/>
      <c r="M18" s="264"/>
      <c r="N18" s="264"/>
      <c r="O18" s="265">
        <f>MAX(I18:N18)</f>
        <v>47.14</v>
      </c>
      <c r="P18" s="266">
        <v>3</v>
      </c>
      <c r="Q18" s="411">
        <f>VLOOKUP($T18,УЧАСТНИКИ!$A$1:$K$716,9,FALSE)</f>
        <v>3</v>
      </c>
      <c r="R18" s="137">
        <v>0</v>
      </c>
      <c r="S18" s="300" t="str">
        <f>VLOOKUP($T18,УЧАСТНИКИ!$A$1:$K$716,10,FALSE)</f>
        <v>ЯШИНЫ ЖЛ АН</v>
      </c>
      <c r="T18" s="189">
        <v>3793</v>
      </c>
    </row>
    <row r="19" spans="1:20" ht="23.1" customHeight="1" x14ac:dyDescent="0.25">
      <c r="A19" s="132" t="s">
        <v>63</v>
      </c>
      <c r="B19" s="292" t="e">
        <f>VLOOKUP($T19,УЧАСТНИКИ!$A$1:$K$716,3,FALSE)</f>
        <v>#N/A</v>
      </c>
      <c r="C19" s="305">
        <f t="shared" ref="C11:C19" si="0">T19</f>
        <v>0</v>
      </c>
      <c r="D19" s="135" t="e">
        <f>VLOOKUP($T19,УЧАСТНИКИ!$A$1:$K$716,4,FALSE)</f>
        <v>#N/A</v>
      </c>
      <c r="E19" s="135" t="e">
        <f>VLOOKUP($T19,УЧАСТНИКИ!$A$1:$K$716,8,FALSE)</f>
        <v>#N/A</v>
      </c>
      <c r="F19" s="217" t="e">
        <f>VLOOKUP($T19,УЧАСТНИКИ!$A$1:$K$716,5,FALSE)</f>
        <v>#N/A</v>
      </c>
      <c r="G19" s="135" t="e">
        <f>VLOOKUP($T19,УЧАСТНИКИ!#REF!,7,FALSE)</f>
        <v>#REF!</v>
      </c>
      <c r="H19" s="135" t="e">
        <f>VLOOKUP($T19,УЧАСТНИКИ!$A$1:$K$716,11,FALSE)</f>
        <v>#N/A</v>
      </c>
      <c r="I19" s="264"/>
      <c r="J19" s="264"/>
      <c r="K19" s="264"/>
      <c r="L19" s="264"/>
      <c r="M19" s="264"/>
      <c r="N19" s="264"/>
      <c r="O19" s="265">
        <f t="shared" ref="O11:O22" si="1">MAX(I19:N19)</f>
        <v>0</v>
      </c>
      <c r="P19" s="266"/>
      <c r="Q19" s="411" t="e">
        <f>VLOOKUP($T19,УЧАСТНИКИ!$A$1:$K$716,9,FALSE)</f>
        <v>#N/A</v>
      </c>
      <c r="R19" s="137"/>
      <c r="S19" s="300" t="e">
        <f>VLOOKUP($T19,УЧАСТНИКИ!$A$1:$K$716,10,FALSE)</f>
        <v>#N/A</v>
      </c>
      <c r="T19" s="189"/>
    </row>
    <row r="20" spans="1:20" ht="21.75" customHeight="1" x14ac:dyDescent="0.25">
      <c r="A20" s="127"/>
      <c r="B20" s="467" t="str">
        <f>Name_9</f>
        <v>МУЖЧИНЫ 2001г.р. и старше</v>
      </c>
      <c r="C20" s="468"/>
      <c r="D20" s="469"/>
      <c r="E20" s="247">
        <v>600</v>
      </c>
      <c r="F20" s="128"/>
      <c r="G20" s="129"/>
      <c r="H20" s="128"/>
      <c r="I20" s="185"/>
      <c r="J20" s="129"/>
      <c r="K20" s="128"/>
      <c r="L20" s="128"/>
      <c r="M20" s="128"/>
      <c r="N20" s="128"/>
      <c r="O20" s="265">
        <f t="shared" si="1"/>
        <v>0</v>
      </c>
      <c r="P20" s="128"/>
      <c r="Q20" s="411" t="e">
        <f>VLOOKUP($T20,УЧАСТНИКИ!$A$1:$K$716,9,FALSE)</f>
        <v>#N/A</v>
      </c>
      <c r="R20" s="414"/>
      <c r="S20" s="131"/>
    </row>
    <row r="21" spans="1:20" ht="23.1" customHeight="1" x14ac:dyDescent="0.25">
      <c r="A21" s="132">
        <v>1</v>
      </c>
      <c r="B21" s="292" t="e">
        <f>VLOOKUP($T21,УЧАСТНИКИ!$A$1:$K$716,3,FALSE)</f>
        <v>#N/A</v>
      </c>
      <c r="C21" s="305">
        <f>T21</f>
        <v>0</v>
      </c>
      <c r="D21" s="135" t="e">
        <f>VLOOKUP($T21,УЧАСТНИКИ!$A$1:$K$716,4,FALSE)</f>
        <v>#N/A</v>
      </c>
      <c r="E21" s="135" t="e">
        <f>VLOOKUP($T21,УЧАСТНИКИ!$A$1:$K$716,8,FALSE)</f>
        <v>#N/A</v>
      </c>
      <c r="F21" s="217" t="e">
        <f>VLOOKUP($T21,УЧАСТНИКИ!$A$1:$K$716,5,FALSE)</f>
        <v>#N/A</v>
      </c>
      <c r="G21" s="135" t="e">
        <f>VLOOKUP($T21,УЧАСТНИКИ!#REF!,7,FALSE)</f>
        <v>#REF!</v>
      </c>
      <c r="H21" s="135" t="e">
        <f>VLOOKUP($T21,УЧАСТНИКИ!$A$1:$K$716,11,FALSE)</f>
        <v>#N/A</v>
      </c>
      <c r="I21" s="264"/>
      <c r="J21" s="264"/>
      <c r="K21" s="264"/>
      <c r="L21" s="264"/>
      <c r="M21" s="264"/>
      <c r="N21" s="264"/>
      <c r="O21" s="265">
        <f t="shared" si="1"/>
        <v>0</v>
      </c>
      <c r="P21" s="266"/>
      <c r="Q21" s="411" t="e">
        <f>VLOOKUP($T21,УЧАСТНИКИ!$A$1:$K$716,9,FALSE)</f>
        <v>#N/A</v>
      </c>
      <c r="R21" s="137"/>
      <c r="S21" s="300" t="e">
        <f>VLOOKUP($T21,УЧАСТНИКИ!$A$1:$K$716,10,FALSE)</f>
        <v>#N/A</v>
      </c>
      <c r="T21" s="189"/>
    </row>
    <row r="22" spans="1:20" ht="23.1" customHeight="1" x14ac:dyDescent="0.25">
      <c r="A22" s="132">
        <v>2</v>
      </c>
      <c r="B22" s="292" t="e">
        <f>VLOOKUP($T22,УЧАСТНИКИ!$A$1:$K$716,3,FALSE)</f>
        <v>#N/A</v>
      </c>
      <c r="C22" s="305">
        <f>T22</f>
        <v>0</v>
      </c>
      <c r="D22" s="135" t="e">
        <f>VLOOKUP($T22,УЧАСТНИКИ!$A$1:$K$716,4,FALSE)</f>
        <v>#N/A</v>
      </c>
      <c r="E22" s="135" t="e">
        <f>VLOOKUP($T22,УЧАСТНИКИ!$A$1:$K$716,8,FALSE)</f>
        <v>#N/A</v>
      </c>
      <c r="F22" s="217" t="e">
        <f>VLOOKUP($T22,УЧАСТНИКИ!$A$1:$K$716,5,FALSE)</f>
        <v>#N/A</v>
      </c>
      <c r="G22" s="135" t="e">
        <f>VLOOKUP($T22,УЧАСТНИКИ!#REF!,7,FALSE)</f>
        <v>#REF!</v>
      </c>
      <c r="H22" s="135" t="e">
        <f>VLOOKUP($T22,УЧАСТНИКИ!$A$1:$K$716,11,FALSE)</f>
        <v>#N/A</v>
      </c>
      <c r="I22" s="264"/>
      <c r="J22" s="264"/>
      <c r="K22" s="264"/>
      <c r="L22" s="264"/>
      <c r="M22" s="264"/>
      <c r="N22" s="264"/>
      <c r="O22" s="265">
        <f t="shared" si="1"/>
        <v>0</v>
      </c>
      <c r="P22" s="266"/>
      <c r="Q22" s="411" t="e">
        <f>VLOOKUP($T22,УЧАСТНИКИ!$A$1:$K$716,9,FALSE)</f>
        <v>#N/A</v>
      </c>
      <c r="R22" s="137"/>
      <c r="S22" s="300" t="e">
        <f>VLOOKUP($T22,УЧАСТНИКИ!$A$1:$K$716,10,FALSE)</f>
        <v>#N/A</v>
      </c>
      <c r="T22" s="189"/>
    </row>
    <row r="23" spans="1:20" ht="23.1" customHeight="1" x14ac:dyDescent="0.25">
      <c r="A23" s="132">
        <v>3</v>
      </c>
      <c r="B23" s="292" t="e">
        <f>VLOOKUP($T23,УЧАСТНИКИ!$A$1:$K$716,3,FALSE)</f>
        <v>#N/A</v>
      </c>
      <c r="C23" s="305">
        <f>T23</f>
        <v>0</v>
      </c>
      <c r="D23" s="135" t="e">
        <f>VLOOKUP($T23,УЧАСТНИКИ!$A$1:$K$716,4,FALSE)</f>
        <v>#N/A</v>
      </c>
      <c r="E23" s="135" t="e">
        <f>VLOOKUP($T23,УЧАСТНИКИ!$A$1:$K$716,8,FALSE)</f>
        <v>#N/A</v>
      </c>
      <c r="F23" s="217" t="e">
        <f>VLOOKUP($T23,УЧАСТНИКИ!$A$1:$K$716,5,FALSE)</f>
        <v>#N/A</v>
      </c>
      <c r="G23" s="135" t="e">
        <f>VLOOKUP($T23,УЧАСТНИКИ!#REF!,7,FALSE)</f>
        <v>#REF!</v>
      </c>
      <c r="H23" s="135" t="e">
        <f>VLOOKUP($T23,УЧАСТНИКИ!$A$1:$K$716,11,FALSE)</f>
        <v>#N/A</v>
      </c>
      <c r="I23" s="264"/>
      <c r="J23" s="264"/>
      <c r="K23" s="264"/>
      <c r="L23" s="264"/>
      <c r="M23" s="264"/>
      <c r="N23" s="264"/>
      <c r="O23" s="265" t="s">
        <v>177</v>
      </c>
      <c r="P23" s="266"/>
      <c r="Q23" s="411"/>
      <c r="R23" s="137"/>
      <c r="S23" s="300" t="e">
        <f>VLOOKUP($T23,УЧАСТНИКИ!$A$1:$K$716,10,FALSE)</f>
        <v>#N/A</v>
      </c>
      <c r="T23" s="189"/>
    </row>
    <row r="24" spans="1:20" ht="23.1" customHeight="1" x14ac:dyDescent="0.25">
      <c r="A24" s="132">
        <v>4</v>
      </c>
      <c r="B24" s="292" t="e">
        <f>VLOOKUP($T24,УЧАСТНИКИ!$A$1:$K$716,3,FALSE)</f>
        <v>#N/A</v>
      </c>
      <c r="C24" s="305">
        <f>T24</f>
        <v>0</v>
      </c>
      <c r="D24" s="135" t="e">
        <f>VLOOKUP($T24,УЧАСТНИКИ!$A$1:$K$716,4,FALSE)</f>
        <v>#N/A</v>
      </c>
      <c r="E24" s="135" t="e">
        <f>VLOOKUP($T24,УЧАСТНИКИ!$A$1:$K$716,8,FALSE)</f>
        <v>#N/A</v>
      </c>
      <c r="F24" s="217" t="e">
        <f>VLOOKUP($T24,УЧАСТНИКИ!$A$1:$K$716,5,FALSE)</f>
        <v>#N/A</v>
      </c>
      <c r="G24" s="135" t="e">
        <f>VLOOKUP($T24,УЧАСТНИКИ!#REF!,7,FALSE)</f>
        <v>#REF!</v>
      </c>
      <c r="H24" s="135" t="e">
        <f>VLOOKUP($T24,УЧАСТНИКИ!$A$1:$K$716,11,FALSE)</f>
        <v>#N/A</v>
      </c>
      <c r="I24" s="264"/>
      <c r="J24" s="264"/>
      <c r="K24" s="264"/>
      <c r="L24" s="264"/>
      <c r="M24" s="264"/>
      <c r="N24" s="264"/>
      <c r="O24" s="265" t="s">
        <v>177</v>
      </c>
      <c r="P24" s="266"/>
      <c r="Q24" s="411"/>
      <c r="R24" s="137"/>
      <c r="S24" s="300" t="e">
        <f>VLOOKUP($T24,УЧАСТНИКИ!$A$1:$K$716,10,FALSE)</f>
        <v>#N/A</v>
      </c>
      <c r="T24" s="189"/>
    </row>
    <row r="25" spans="1:20" ht="23.1" customHeight="1" x14ac:dyDescent="0.25">
      <c r="A25" s="132">
        <v>5</v>
      </c>
      <c r="B25" s="292" t="e">
        <f>VLOOKUP($T25,УЧАСТНИКИ!$A$1:$K$716,3,FALSE)</f>
        <v>#N/A</v>
      </c>
      <c r="C25" s="305">
        <f>T25</f>
        <v>0</v>
      </c>
      <c r="D25" s="135" t="e">
        <f>VLOOKUP($T25,УЧАСТНИКИ!$A$1:$K$716,4,FALSE)</f>
        <v>#N/A</v>
      </c>
      <c r="E25" s="135" t="e">
        <f>VLOOKUP($T25,УЧАСТНИКИ!$A$1:$K$716,8,FALSE)</f>
        <v>#N/A</v>
      </c>
      <c r="F25" s="217" t="e">
        <f>VLOOKUP($T25,УЧАСТНИКИ!$A$1:$K$716,5,FALSE)</f>
        <v>#N/A</v>
      </c>
      <c r="G25" s="135" t="e">
        <f>VLOOKUP($T25,УЧАСТНИКИ!#REF!,7,FALSE)</f>
        <v>#REF!</v>
      </c>
      <c r="H25" s="135" t="e">
        <f>VLOOKUP($T25,УЧАСТНИКИ!$A$1:$K$716,11,FALSE)</f>
        <v>#N/A</v>
      </c>
      <c r="I25" s="264"/>
      <c r="J25" s="264"/>
      <c r="K25" s="264"/>
      <c r="L25" s="264"/>
      <c r="M25" s="264"/>
      <c r="N25" s="264"/>
      <c r="O25" s="265">
        <f>MAX(I25:N25)</f>
        <v>0</v>
      </c>
      <c r="P25" s="266"/>
      <c r="Q25" s="411"/>
      <c r="R25" s="137"/>
      <c r="S25" s="300" t="e">
        <f>VLOOKUP($T25,УЧАСТНИКИ!$A$1:$K$716,10,FALSE)</f>
        <v>#N/A</v>
      </c>
      <c r="T25" s="189"/>
    </row>
    <row r="26" spans="1:20" ht="23.1" customHeight="1" x14ac:dyDescent="0.25">
      <c r="A26" s="132" t="s">
        <v>271</v>
      </c>
      <c r="B26" s="292" t="e">
        <f>VLOOKUP($T26,УЧАСТНИКИ!$A$1:$K$716,3,FALSE)</f>
        <v>#N/A</v>
      </c>
      <c r="C26" s="305">
        <f t="shared" ref="C26:C41" si="2">T26</f>
        <v>0</v>
      </c>
      <c r="D26" s="135" t="e">
        <f>VLOOKUP($T26,УЧАСТНИКИ!$A$1:$K$716,4,FALSE)</f>
        <v>#N/A</v>
      </c>
      <c r="E26" s="135" t="e">
        <f>VLOOKUP($T26,УЧАСТНИКИ!$A$1:$K$716,8,FALSE)</f>
        <v>#N/A</v>
      </c>
      <c r="F26" s="217" t="e">
        <f>VLOOKUP($T26,УЧАСТНИКИ!$A$1:$K$716,5,FALSE)</f>
        <v>#N/A</v>
      </c>
      <c r="G26" s="135" t="e">
        <f>VLOOKUP($T26,УЧАСТНИКИ!#REF!,7,FALSE)</f>
        <v>#REF!</v>
      </c>
      <c r="H26" s="135" t="e">
        <f>VLOOKUP($T26,УЧАСТНИКИ!$A$1:$K$716,11,FALSE)</f>
        <v>#N/A</v>
      </c>
      <c r="I26" s="264"/>
      <c r="J26" s="264"/>
      <c r="K26" s="264"/>
      <c r="L26" s="264"/>
      <c r="M26" s="264"/>
      <c r="N26" s="264"/>
      <c r="O26" s="265">
        <f t="shared" ref="O26:O41" si="3">MAX(I26:N26)</f>
        <v>0</v>
      </c>
      <c r="P26" s="266"/>
      <c r="Q26" s="411"/>
      <c r="R26" s="137"/>
      <c r="S26" s="300" t="e">
        <f>VLOOKUP($T26,УЧАСТНИКИ!$A$1:$K$716,10,FALSE)</f>
        <v>#N/A</v>
      </c>
      <c r="T26" s="189"/>
    </row>
    <row r="27" spans="1:20" ht="23.1" customHeight="1" x14ac:dyDescent="0.25">
      <c r="A27" s="132">
        <v>2</v>
      </c>
      <c r="B27" s="292" t="e">
        <f>VLOOKUP($T27,УЧАСТНИКИ!$A$1:$K$716,3,FALSE)</f>
        <v>#N/A</v>
      </c>
      <c r="C27" s="305">
        <f t="shared" si="2"/>
        <v>0</v>
      </c>
      <c r="D27" s="135" t="e">
        <f>VLOOKUP($T27,УЧАСТНИКИ!$A$1:$K$716,4,FALSE)</f>
        <v>#N/A</v>
      </c>
      <c r="E27" s="135" t="e">
        <f>VLOOKUP($T27,УЧАСТНИКИ!$A$1:$K$716,8,FALSE)</f>
        <v>#N/A</v>
      </c>
      <c r="F27" s="217" t="e">
        <f>VLOOKUP($T27,УЧАСТНИКИ!$A$1:$K$716,5,FALSE)</f>
        <v>#N/A</v>
      </c>
      <c r="G27" s="135" t="e">
        <f>VLOOKUP($T27,УЧАСТНИКИ!#REF!,7,FALSE)</f>
        <v>#REF!</v>
      </c>
      <c r="H27" s="135" t="e">
        <f>VLOOKUP($T27,УЧАСТНИКИ!$A$1:$K$716,11,FALSE)</f>
        <v>#N/A</v>
      </c>
      <c r="I27" s="264"/>
      <c r="J27" s="264"/>
      <c r="K27" s="264"/>
      <c r="L27" s="264"/>
      <c r="M27" s="264"/>
      <c r="N27" s="264"/>
      <c r="O27" s="265">
        <f t="shared" si="3"/>
        <v>0</v>
      </c>
      <c r="P27" s="266"/>
      <c r="Q27" s="411"/>
      <c r="R27" s="137"/>
      <c r="S27" s="300" t="e">
        <f>VLOOKUP($T27,УЧАСТНИКИ!$A$1:$K$716,10,FALSE)</f>
        <v>#N/A</v>
      </c>
      <c r="T27" s="189"/>
    </row>
    <row r="28" spans="1:20" ht="23.1" customHeight="1" x14ac:dyDescent="0.25">
      <c r="A28" s="132">
        <v>3</v>
      </c>
      <c r="B28" s="292" t="e">
        <f>VLOOKUP($T28,УЧАСТНИКИ!$A$1:$K$716,3,FALSE)</f>
        <v>#N/A</v>
      </c>
      <c r="C28" s="305">
        <f t="shared" si="2"/>
        <v>0</v>
      </c>
      <c r="D28" s="135" t="e">
        <f>VLOOKUP($T28,УЧАСТНИКИ!$A$1:$K$716,4,FALSE)</f>
        <v>#N/A</v>
      </c>
      <c r="E28" s="135" t="e">
        <f>VLOOKUP($T28,УЧАСТНИКИ!$A$1:$K$716,8,FALSE)</f>
        <v>#N/A</v>
      </c>
      <c r="F28" s="217" t="e">
        <f>VLOOKUP($T28,УЧАСТНИКИ!$A$1:$K$716,5,FALSE)</f>
        <v>#N/A</v>
      </c>
      <c r="G28" s="135" t="e">
        <f>VLOOKUP($T28,УЧАСТНИКИ!#REF!,7,FALSE)</f>
        <v>#REF!</v>
      </c>
      <c r="H28" s="135" t="e">
        <f>VLOOKUP($T28,УЧАСТНИКИ!$A$1:$K$716,11,FALSE)</f>
        <v>#N/A</v>
      </c>
      <c r="I28" s="264"/>
      <c r="J28" s="264"/>
      <c r="K28" s="264"/>
      <c r="L28" s="264"/>
      <c r="M28" s="264"/>
      <c r="N28" s="264"/>
      <c r="O28" s="265">
        <f t="shared" si="3"/>
        <v>0</v>
      </c>
      <c r="P28" s="266"/>
      <c r="Q28" s="411"/>
      <c r="R28" s="137"/>
      <c r="S28" s="300" t="e">
        <f>VLOOKUP($T28,УЧАСТНИКИ!$A$1:$K$716,10,FALSE)</f>
        <v>#N/A</v>
      </c>
      <c r="T28" s="189"/>
    </row>
    <row r="29" spans="1:20" ht="23.1" customHeight="1" x14ac:dyDescent="0.25">
      <c r="A29" s="132">
        <v>5</v>
      </c>
      <c r="B29" s="292" t="e">
        <f>VLOOKUP($T29,УЧАСТНИКИ!$A$1:$K$716,3,FALSE)</f>
        <v>#N/A</v>
      </c>
      <c r="C29" s="305">
        <f t="shared" si="2"/>
        <v>0</v>
      </c>
      <c r="D29" s="135" t="e">
        <f>VLOOKUP($T29,УЧАСТНИКИ!$A$1:$K$716,4,FALSE)</f>
        <v>#N/A</v>
      </c>
      <c r="E29" s="135" t="e">
        <f>VLOOKUP($T29,УЧАСТНИКИ!$A$1:$K$716,8,FALSE)</f>
        <v>#N/A</v>
      </c>
      <c r="F29" s="217" t="e">
        <f>VLOOKUP($T29,УЧАСТНИКИ!$A$1:$K$716,5,FALSE)</f>
        <v>#N/A</v>
      </c>
      <c r="G29" s="135" t="e">
        <f>VLOOKUP($T29,УЧАСТНИКИ!#REF!,7,FALSE)</f>
        <v>#REF!</v>
      </c>
      <c r="H29" s="135" t="e">
        <f>VLOOKUP($T29,УЧАСТНИКИ!$A$1:$K$716,11,FALSE)</f>
        <v>#N/A</v>
      </c>
      <c r="I29" s="264"/>
      <c r="J29" s="264"/>
      <c r="K29" s="264"/>
      <c r="L29" s="264"/>
      <c r="M29" s="264"/>
      <c r="N29" s="264"/>
      <c r="O29" s="265">
        <f t="shared" si="3"/>
        <v>0</v>
      </c>
      <c r="P29" s="266"/>
      <c r="Q29" s="411"/>
      <c r="R29" s="137"/>
      <c r="S29" s="300" t="e">
        <f>VLOOKUP($T29,УЧАСТНИКИ!$A$1:$K$716,10,FALSE)</f>
        <v>#N/A</v>
      </c>
      <c r="T29" s="189"/>
    </row>
    <row r="30" spans="1:20" ht="23.1" customHeight="1" x14ac:dyDescent="0.25">
      <c r="A30" s="132">
        <v>1</v>
      </c>
      <c r="B30" s="292" t="e">
        <f>VLOOKUP($T30,УЧАСТНИКИ!$A$1:$K$716,3,FALSE)</f>
        <v>#N/A</v>
      </c>
      <c r="C30" s="305">
        <f t="shared" si="2"/>
        <v>0</v>
      </c>
      <c r="D30" s="135" t="e">
        <f>VLOOKUP($T30,УЧАСТНИКИ!$A$1:$K$716,4,FALSE)</f>
        <v>#N/A</v>
      </c>
      <c r="E30" s="135" t="e">
        <f>VLOOKUP($T30,УЧАСТНИКИ!$A$1:$K$716,8,FALSE)</f>
        <v>#N/A</v>
      </c>
      <c r="F30" s="217" t="e">
        <f>VLOOKUP($T30,УЧАСТНИКИ!$A$1:$K$716,5,FALSE)</f>
        <v>#N/A</v>
      </c>
      <c r="G30" s="135" t="e">
        <f>VLOOKUP($T30,УЧАСТНИКИ!#REF!,7,FALSE)</f>
        <v>#REF!</v>
      </c>
      <c r="H30" s="135" t="e">
        <f>VLOOKUP($T30,УЧАСТНИКИ!$A$1:$K$716,11,FALSE)</f>
        <v>#N/A</v>
      </c>
      <c r="I30" s="264"/>
      <c r="J30" s="264"/>
      <c r="K30" s="264"/>
      <c r="L30" s="264"/>
      <c r="M30" s="264"/>
      <c r="N30" s="264"/>
      <c r="O30" s="265">
        <f t="shared" si="3"/>
        <v>0</v>
      </c>
      <c r="P30" s="266"/>
      <c r="Q30" s="411"/>
      <c r="R30" s="137"/>
      <c r="S30" s="300" t="e">
        <f>VLOOKUP($T30,УЧАСТНИКИ!$A$1:$K$716,10,FALSE)</f>
        <v>#N/A</v>
      </c>
      <c r="T30" s="189"/>
    </row>
    <row r="31" spans="1:20" ht="23.1" customHeight="1" x14ac:dyDescent="0.25">
      <c r="A31" s="132">
        <v>2</v>
      </c>
      <c r="B31" s="292" t="e">
        <f>VLOOKUP($T31,УЧАСТНИКИ!$A$1:$K$716,3,FALSE)</f>
        <v>#N/A</v>
      </c>
      <c r="C31" s="305">
        <f t="shared" si="2"/>
        <v>0</v>
      </c>
      <c r="D31" s="135" t="e">
        <f>VLOOKUP($T31,УЧАСТНИКИ!$A$1:$K$716,4,FALSE)</f>
        <v>#N/A</v>
      </c>
      <c r="E31" s="135" t="e">
        <f>VLOOKUP($T31,УЧАСТНИКИ!$A$1:$K$716,8,FALSE)</f>
        <v>#N/A</v>
      </c>
      <c r="F31" s="217" t="e">
        <f>VLOOKUP($T31,УЧАСТНИКИ!$A$1:$K$716,5,FALSE)</f>
        <v>#N/A</v>
      </c>
      <c r="G31" s="135" t="e">
        <f>VLOOKUP($T31,УЧАСТНИКИ!#REF!,7,FALSE)</f>
        <v>#REF!</v>
      </c>
      <c r="H31" s="135" t="e">
        <f>VLOOKUP($T31,УЧАСТНИКИ!$A$1:$K$716,11,FALSE)</f>
        <v>#N/A</v>
      </c>
      <c r="I31" s="264"/>
      <c r="J31" s="264"/>
      <c r="K31" s="264"/>
      <c r="L31" s="264"/>
      <c r="M31" s="264"/>
      <c r="N31" s="264"/>
      <c r="O31" s="265">
        <f t="shared" si="3"/>
        <v>0</v>
      </c>
      <c r="P31" s="266"/>
      <c r="Q31" s="135"/>
      <c r="R31" s="266"/>
      <c r="S31" s="300" t="e">
        <f>VLOOKUP($T31,УЧАСТНИКИ!$A$1:$K$716,10,FALSE)</f>
        <v>#N/A</v>
      </c>
      <c r="T31" s="215"/>
    </row>
    <row r="32" spans="1:20" ht="23.1" customHeight="1" x14ac:dyDescent="0.25">
      <c r="A32" s="132">
        <v>3</v>
      </c>
      <c r="B32" s="292" t="e">
        <f>VLOOKUP($T32,УЧАСТНИКИ!$A$1:$K$716,3,FALSE)</f>
        <v>#N/A</v>
      </c>
      <c r="C32" s="305">
        <f t="shared" si="2"/>
        <v>0</v>
      </c>
      <c r="D32" s="135" t="e">
        <f>VLOOKUP($T32,УЧАСТНИКИ!$A$1:$K$716,4,FALSE)</f>
        <v>#N/A</v>
      </c>
      <c r="E32" s="135" t="e">
        <f>VLOOKUP($T32,УЧАСТНИКИ!$A$1:$K$716,8,FALSE)</f>
        <v>#N/A</v>
      </c>
      <c r="F32" s="217" t="e">
        <f>VLOOKUP($T32,УЧАСТНИКИ!$A$1:$K$716,5,FALSE)</f>
        <v>#N/A</v>
      </c>
      <c r="G32" s="135" t="e">
        <f>VLOOKUP($T32,УЧАСТНИКИ!#REF!,7,FALSE)</f>
        <v>#REF!</v>
      </c>
      <c r="H32" s="135" t="e">
        <f>VLOOKUP($T32,УЧАСТНИКИ!$A$1:$K$716,11,FALSE)</f>
        <v>#N/A</v>
      </c>
      <c r="I32" s="264"/>
      <c r="J32" s="264"/>
      <c r="K32" s="264"/>
      <c r="L32" s="264"/>
      <c r="M32" s="264"/>
      <c r="N32" s="264"/>
      <c r="O32" s="265">
        <f t="shared" si="3"/>
        <v>0</v>
      </c>
      <c r="P32" s="266"/>
      <c r="Q32" s="135"/>
      <c r="R32" s="266"/>
      <c r="S32" s="300" t="e">
        <f>VLOOKUP($T32,УЧАСТНИКИ!$A$1:$K$716,10,FALSE)</f>
        <v>#N/A</v>
      </c>
      <c r="T32" s="189"/>
    </row>
    <row r="33" spans="1:20" ht="23.1" customHeight="1" x14ac:dyDescent="0.25">
      <c r="A33" s="132">
        <v>2</v>
      </c>
      <c r="B33" s="292" t="e">
        <f>VLOOKUP($T33,УЧАСТНИКИ!$A$1:$K$716,3,FALSE)</f>
        <v>#N/A</v>
      </c>
      <c r="C33" s="305">
        <f t="shared" si="2"/>
        <v>0</v>
      </c>
      <c r="D33" s="135" t="e">
        <f>VLOOKUP($T33,УЧАСТНИКИ!$A$1:$K$716,4,FALSE)</f>
        <v>#N/A</v>
      </c>
      <c r="E33" s="135" t="e">
        <f>VLOOKUP($T33,УЧАСТНИКИ!$A$1:$K$716,8,FALSE)</f>
        <v>#N/A</v>
      </c>
      <c r="F33" s="217" t="e">
        <f>VLOOKUP($T33,УЧАСТНИКИ!$A$1:$K$716,5,FALSE)</f>
        <v>#N/A</v>
      </c>
      <c r="G33" s="135" t="e">
        <f>VLOOKUP($T33,УЧАСТНИКИ!#REF!,7,FALSE)</f>
        <v>#REF!</v>
      </c>
      <c r="H33" s="135" t="e">
        <f>VLOOKUP($T33,УЧАСТНИКИ!$A$1:$K$716,11,FALSE)</f>
        <v>#N/A</v>
      </c>
      <c r="I33" s="264"/>
      <c r="J33" s="264"/>
      <c r="K33" s="264"/>
      <c r="L33" s="264"/>
      <c r="M33" s="264"/>
      <c r="N33" s="264"/>
      <c r="O33" s="265">
        <f t="shared" si="3"/>
        <v>0</v>
      </c>
      <c r="P33" s="266"/>
      <c r="Q33" s="135"/>
      <c r="R33" s="266"/>
      <c r="S33" s="300" t="e">
        <f>VLOOKUP($T33,УЧАСТНИКИ!$A$1:$K$716,10,FALSE)</f>
        <v>#N/A</v>
      </c>
      <c r="T33" s="189"/>
    </row>
    <row r="34" spans="1:20" ht="23.1" customHeight="1" x14ac:dyDescent="0.25">
      <c r="A34" s="132">
        <v>3</v>
      </c>
      <c r="B34" s="292" t="e">
        <f>VLOOKUP($T34,УЧАСТНИКИ!$A$1:$K$716,3,FALSE)</f>
        <v>#N/A</v>
      </c>
      <c r="C34" s="305">
        <f t="shared" si="2"/>
        <v>0</v>
      </c>
      <c r="D34" s="135" t="e">
        <f>VLOOKUP($T34,УЧАСТНИКИ!$A$1:$K$716,4,FALSE)</f>
        <v>#N/A</v>
      </c>
      <c r="E34" s="135" t="e">
        <f>VLOOKUP($T34,УЧАСТНИКИ!$A$1:$K$716,8,FALSE)</f>
        <v>#N/A</v>
      </c>
      <c r="F34" s="217" t="e">
        <f>VLOOKUP($T34,УЧАСТНИКИ!$A$1:$K$716,5,FALSE)</f>
        <v>#N/A</v>
      </c>
      <c r="G34" s="135" t="e">
        <f>VLOOKUP($T34,УЧАСТНИКИ!#REF!,7,FALSE)</f>
        <v>#REF!</v>
      </c>
      <c r="H34" s="135" t="e">
        <f>VLOOKUP($T34,УЧАСТНИКИ!$A$1:$K$716,11,FALSE)</f>
        <v>#N/A</v>
      </c>
      <c r="I34" s="264"/>
      <c r="J34" s="264"/>
      <c r="K34" s="264"/>
      <c r="L34" s="264"/>
      <c r="M34" s="264"/>
      <c r="N34" s="264"/>
      <c r="O34" s="265">
        <f t="shared" si="3"/>
        <v>0</v>
      </c>
      <c r="P34" s="266"/>
      <c r="Q34" s="135"/>
      <c r="R34" s="266"/>
      <c r="S34" s="300" t="e">
        <f>VLOOKUP($T34,УЧАСТНИКИ!$A$1:$K$716,10,FALSE)</f>
        <v>#N/A</v>
      </c>
      <c r="T34" s="189"/>
    </row>
    <row r="35" spans="1:20" ht="23.1" customHeight="1" x14ac:dyDescent="0.25">
      <c r="A35" s="132">
        <v>3.4</v>
      </c>
      <c r="B35" s="292" t="e">
        <f>VLOOKUP($T35,УЧАСТНИКИ!$A$1:$K$716,3,FALSE)</f>
        <v>#N/A</v>
      </c>
      <c r="C35" s="305">
        <f t="shared" si="2"/>
        <v>0</v>
      </c>
      <c r="D35" s="135" t="e">
        <f>VLOOKUP($T35,УЧАСТНИКИ!$A$1:$K$716,4,FALSE)</f>
        <v>#N/A</v>
      </c>
      <c r="E35" s="135" t="e">
        <f>VLOOKUP($T35,УЧАСТНИКИ!$A$1:$K$716,8,FALSE)</f>
        <v>#N/A</v>
      </c>
      <c r="F35" s="217" t="e">
        <f>VLOOKUP($T35,УЧАСТНИКИ!$A$1:$K$716,5,FALSE)</f>
        <v>#N/A</v>
      </c>
      <c r="G35" s="135" t="e">
        <f>VLOOKUP($T35,УЧАСТНИКИ!#REF!,7,FALSE)</f>
        <v>#REF!</v>
      </c>
      <c r="H35" s="135" t="e">
        <f>VLOOKUP($T35,УЧАСТНИКИ!$A$1:$K$716,11,FALSE)</f>
        <v>#N/A</v>
      </c>
      <c r="I35" s="264"/>
      <c r="J35" s="264"/>
      <c r="K35" s="264"/>
      <c r="L35" s="264"/>
      <c r="M35" s="264"/>
      <c r="N35" s="264"/>
      <c r="O35" s="265">
        <f t="shared" si="3"/>
        <v>0</v>
      </c>
      <c r="P35" s="266"/>
      <c r="Q35" s="135"/>
      <c r="R35" s="266"/>
      <c r="S35" s="300" t="e">
        <f>VLOOKUP($T35,УЧАСТНИКИ!$A$1:$K$716,10,FALSE)</f>
        <v>#N/A</v>
      </c>
      <c r="T35" s="189"/>
    </row>
    <row r="36" spans="1:20" ht="23.1" customHeight="1" x14ac:dyDescent="0.25">
      <c r="A36" s="132">
        <v>3.8</v>
      </c>
      <c r="B36" s="292" t="e">
        <f>VLOOKUP($T36,УЧАСТНИКИ!$A$1:$K$716,3,FALSE)</f>
        <v>#N/A</v>
      </c>
      <c r="C36" s="305">
        <f t="shared" si="2"/>
        <v>0</v>
      </c>
      <c r="D36" s="135" t="e">
        <f>VLOOKUP($T36,УЧАСТНИКИ!$A$1:$K$716,4,FALSE)</f>
        <v>#N/A</v>
      </c>
      <c r="E36" s="135" t="e">
        <f>VLOOKUP($T36,УЧАСТНИКИ!$A$1:$K$716,8,FALSE)</f>
        <v>#N/A</v>
      </c>
      <c r="F36" s="217" t="e">
        <f>VLOOKUP($T36,УЧАСТНИКИ!$A$1:$K$716,5,FALSE)</f>
        <v>#N/A</v>
      </c>
      <c r="G36" s="135" t="e">
        <f>VLOOKUP($T36,УЧАСТНИКИ!#REF!,7,FALSE)</f>
        <v>#REF!</v>
      </c>
      <c r="H36" s="135" t="e">
        <f>VLOOKUP($T36,УЧАСТНИКИ!$A$1:$K$716,11,FALSE)</f>
        <v>#N/A</v>
      </c>
      <c r="I36" s="264"/>
      <c r="J36" s="264"/>
      <c r="K36" s="264"/>
      <c r="L36" s="264"/>
      <c r="M36" s="264"/>
      <c r="N36" s="264"/>
      <c r="O36" s="265">
        <f t="shared" si="3"/>
        <v>0</v>
      </c>
      <c r="P36" s="266"/>
      <c r="Q36" s="135"/>
      <c r="R36" s="266"/>
      <c r="S36" s="300" t="e">
        <f>VLOOKUP($T36,УЧАСТНИКИ!$A$1:$K$716,10,FALSE)</f>
        <v>#N/A</v>
      </c>
      <c r="T36" s="215"/>
    </row>
    <row r="37" spans="1:20" ht="23.1" customHeight="1" x14ac:dyDescent="0.25">
      <c r="A37" s="132">
        <v>4.2</v>
      </c>
      <c r="B37" s="292" t="e">
        <f>VLOOKUP($T37,УЧАСТНИКИ!$A$1:$K$716,3,FALSE)</f>
        <v>#N/A</v>
      </c>
      <c r="C37" s="305">
        <f t="shared" si="2"/>
        <v>0</v>
      </c>
      <c r="D37" s="135" t="e">
        <f>VLOOKUP($T37,УЧАСТНИКИ!$A$1:$K$716,4,FALSE)</f>
        <v>#N/A</v>
      </c>
      <c r="E37" s="135" t="e">
        <f>VLOOKUP($T37,УЧАСТНИКИ!$A$1:$K$716,8,FALSE)</f>
        <v>#N/A</v>
      </c>
      <c r="F37" s="217" t="e">
        <f>VLOOKUP($T37,УЧАСТНИКИ!$A$1:$K$716,5,FALSE)</f>
        <v>#N/A</v>
      </c>
      <c r="G37" s="135" t="e">
        <f>VLOOKUP($T37,УЧАСТНИКИ!#REF!,7,FALSE)</f>
        <v>#REF!</v>
      </c>
      <c r="H37" s="135" t="e">
        <f>VLOOKUP($T37,УЧАСТНИКИ!$A$1:$K$716,11,FALSE)</f>
        <v>#N/A</v>
      </c>
      <c r="I37" s="264"/>
      <c r="J37" s="264"/>
      <c r="K37" s="264"/>
      <c r="L37" s="264"/>
      <c r="M37" s="264"/>
      <c r="N37" s="264"/>
      <c r="O37" s="265">
        <f t="shared" si="3"/>
        <v>0</v>
      </c>
      <c r="P37" s="266"/>
      <c r="Q37" s="135"/>
      <c r="R37" s="266"/>
      <c r="S37" s="300" t="e">
        <f>VLOOKUP($T37,УЧАСТНИКИ!$A$1:$K$716,10,FALSE)</f>
        <v>#N/A</v>
      </c>
      <c r="T37" s="215"/>
    </row>
    <row r="38" spans="1:20" ht="23.1" customHeight="1" x14ac:dyDescent="0.25">
      <c r="A38" s="132">
        <v>4.5999999999999996</v>
      </c>
      <c r="B38" s="292" t="e">
        <f>VLOOKUP($T38,УЧАСТНИКИ!$A$1:$K$716,3,FALSE)</f>
        <v>#N/A</v>
      </c>
      <c r="C38" s="305">
        <f t="shared" si="2"/>
        <v>0</v>
      </c>
      <c r="D38" s="135" t="e">
        <f>VLOOKUP($T38,УЧАСТНИКИ!$A$1:$K$716,4,FALSE)</f>
        <v>#N/A</v>
      </c>
      <c r="E38" s="135" t="e">
        <f>VLOOKUP($T38,УЧАСТНИКИ!$A$1:$K$716,8,FALSE)</f>
        <v>#N/A</v>
      </c>
      <c r="F38" s="217" t="e">
        <f>VLOOKUP($T38,УЧАСТНИКИ!$A$1:$K$716,5,FALSE)</f>
        <v>#N/A</v>
      </c>
      <c r="G38" s="135" t="e">
        <f>VLOOKUP($T38,УЧАСТНИКИ!#REF!,7,FALSE)</f>
        <v>#REF!</v>
      </c>
      <c r="H38" s="135" t="e">
        <f>VLOOKUP($T38,УЧАСТНИКИ!$A$1:$K$716,11,FALSE)</f>
        <v>#N/A</v>
      </c>
      <c r="I38" s="264"/>
      <c r="J38" s="264"/>
      <c r="K38" s="264"/>
      <c r="L38" s="264"/>
      <c r="M38" s="264"/>
      <c r="N38" s="264"/>
      <c r="O38" s="265">
        <f t="shared" si="3"/>
        <v>0</v>
      </c>
      <c r="P38" s="266"/>
      <c r="Q38" s="135"/>
      <c r="R38" s="266"/>
      <c r="S38" s="300" t="e">
        <f>VLOOKUP($T38,УЧАСТНИКИ!$A$1:$K$716,10,FALSE)</f>
        <v>#N/A</v>
      </c>
      <c r="T38" s="215"/>
    </row>
    <row r="39" spans="1:20" ht="23.1" customHeight="1" x14ac:dyDescent="0.25">
      <c r="A39" s="132">
        <v>5</v>
      </c>
      <c r="B39" s="292" t="e">
        <f>VLOOKUP($T39,УЧАСТНИКИ!$A$1:$K$716,3,FALSE)</f>
        <v>#N/A</v>
      </c>
      <c r="C39" s="305">
        <f t="shared" si="2"/>
        <v>0</v>
      </c>
      <c r="D39" s="135" t="e">
        <f>VLOOKUP($T39,УЧАСТНИКИ!$A$1:$K$716,4,FALSE)</f>
        <v>#N/A</v>
      </c>
      <c r="E39" s="135" t="e">
        <f>VLOOKUP($T39,УЧАСТНИКИ!$A$1:$K$716,8,FALSE)</f>
        <v>#N/A</v>
      </c>
      <c r="F39" s="217" t="e">
        <f>VLOOKUP($T39,УЧАСТНИКИ!$A$1:$K$716,5,FALSE)</f>
        <v>#N/A</v>
      </c>
      <c r="G39" s="135" t="e">
        <f>VLOOKUP($T39,УЧАСТНИКИ!#REF!,7,FALSE)</f>
        <v>#REF!</v>
      </c>
      <c r="H39" s="135" t="e">
        <f>VLOOKUP($T39,УЧАСТНИКИ!$A$1:$K$716,11,FALSE)</f>
        <v>#N/A</v>
      </c>
      <c r="I39" s="264"/>
      <c r="J39" s="264"/>
      <c r="K39" s="264"/>
      <c r="L39" s="264"/>
      <c r="M39" s="264"/>
      <c r="N39" s="264"/>
      <c r="O39" s="265">
        <f t="shared" si="3"/>
        <v>0</v>
      </c>
      <c r="P39" s="266"/>
      <c r="Q39" s="135"/>
      <c r="R39" s="266"/>
      <c r="S39" s="300" t="e">
        <f>VLOOKUP($T39,УЧАСТНИКИ!$A$1:$K$716,10,FALSE)</f>
        <v>#N/A</v>
      </c>
      <c r="T39" s="215"/>
    </row>
    <row r="40" spans="1:20" ht="23.1" customHeight="1" x14ac:dyDescent="0.25">
      <c r="A40" s="132">
        <v>5.4</v>
      </c>
      <c r="B40" s="292" t="e">
        <f>VLOOKUP($T40,УЧАСТНИКИ!$A$1:$K$716,3,FALSE)</f>
        <v>#N/A</v>
      </c>
      <c r="C40" s="305">
        <f t="shared" si="2"/>
        <v>0</v>
      </c>
      <c r="D40" s="135" t="e">
        <f>VLOOKUP($T40,УЧАСТНИКИ!$A$1:$K$716,4,FALSE)</f>
        <v>#N/A</v>
      </c>
      <c r="E40" s="135" t="e">
        <f>VLOOKUP($T40,УЧАСТНИКИ!$A$1:$K$716,8,FALSE)</f>
        <v>#N/A</v>
      </c>
      <c r="F40" s="217" t="e">
        <f>VLOOKUP($T40,УЧАСТНИКИ!$A$1:$K$716,5,FALSE)</f>
        <v>#N/A</v>
      </c>
      <c r="G40" s="135" t="e">
        <f>VLOOKUP($T40,УЧАСТНИКИ!#REF!,7,FALSE)</f>
        <v>#REF!</v>
      </c>
      <c r="H40" s="135" t="e">
        <f>VLOOKUP($T40,УЧАСТНИКИ!$A$1:$K$716,11,FALSE)</f>
        <v>#N/A</v>
      </c>
      <c r="I40" s="264"/>
      <c r="J40" s="264"/>
      <c r="K40" s="264"/>
      <c r="L40" s="264"/>
      <c r="M40" s="264"/>
      <c r="N40" s="264"/>
      <c r="O40" s="265">
        <f t="shared" si="3"/>
        <v>0</v>
      </c>
      <c r="P40" s="266"/>
      <c r="Q40" s="135"/>
      <c r="R40" s="266"/>
      <c r="S40" s="300" t="e">
        <f>VLOOKUP($T40,УЧАСТНИКИ!$A$1:$K$716,10,FALSE)</f>
        <v>#N/A</v>
      </c>
      <c r="T40" s="215"/>
    </row>
    <row r="41" spans="1:20" ht="23.1" customHeight="1" x14ac:dyDescent="0.25">
      <c r="A41" s="132">
        <v>11</v>
      </c>
      <c r="B41" s="292" t="e">
        <f>VLOOKUP($T41,УЧАСТНИКИ!$A$1:$K$716,3,FALSE)</f>
        <v>#N/A</v>
      </c>
      <c r="C41" s="305">
        <f t="shared" si="2"/>
        <v>0</v>
      </c>
      <c r="D41" s="135" t="e">
        <f>VLOOKUP($T41,УЧАСТНИКИ!$A$1:$K$716,4,FALSE)</f>
        <v>#N/A</v>
      </c>
      <c r="E41" s="135" t="e">
        <f>VLOOKUP($T41,УЧАСТНИКИ!$A$1:$K$716,8,FALSE)</f>
        <v>#N/A</v>
      </c>
      <c r="F41" s="217" t="e">
        <f>VLOOKUP($T41,УЧАСТНИКИ!$A$1:$K$716,5,FALSE)</f>
        <v>#N/A</v>
      </c>
      <c r="G41" s="135" t="e">
        <f>VLOOKUP($T41,УЧАСТНИКИ!#REF!,7,FALSE)</f>
        <v>#REF!</v>
      </c>
      <c r="H41" s="135" t="e">
        <f>VLOOKUP($T41,УЧАСТНИКИ!$A$1:$K$716,11,FALSE)</f>
        <v>#N/A</v>
      </c>
      <c r="I41" s="264"/>
      <c r="J41" s="264"/>
      <c r="K41" s="264"/>
      <c r="L41" s="264"/>
      <c r="M41" s="264"/>
      <c r="N41" s="264"/>
      <c r="O41" s="265">
        <f t="shared" si="3"/>
        <v>0</v>
      </c>
      <c r="P41" s="266"/>
      <c r="Q41" s="135"/>
      <c r="R41" s="266"/>
      <c r="S41" s="300" t="e">
        <f>VLOOKUP($T41,УЧАСТНИКИ!$A$1:$K$716,10,FALSE)</f>
        <v>#N/A</v>
      </c>
      <c r="T41" s="215"/>
    </row>
  </sheetData>
  <sortState ref="B11:T17">
    <sortCondition descending="1" ref="O11:O17"/>
  </sortState>
  <mergeCells count="13">
    <mergeCell ref="B20:D20"/>
    <mergeCell ref="A1:S1"/>
    <mergeCell ref="A2:S2"/>
    <mergeCell ref="A3:S3"/>
    <mergeCell ref="A4:S4"/>
    <mergeCell ref="F6:H6"/>
    <mergeCell ref="I6:K6"/>
    <mergeCell ref="L6:M6"/>
    <mergeCell ref="A7:B7"/>
    <mergeCell ref="G7:H7"/>
    <mergeCell ref="I9:K9"/>
    <mergeCell ref="L9:N9"/>
    <mergeCell ref="B10:D10"/>
  </mergeCells>
  <printOptions horizontalCentered="1"/>
  <pageMargins left="0.19" right="0.21" top="0.39370078740157483" bottom="0.19685039370078741" header="0.27559055118110237" footer="0.23622047244094491"/>
  <pageSetup paperSize="9" scale="73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67"/>
  <sheetViews>
    <sheetView view="pageBreakPreview" zoomScale="75" zoomScaleNormal="100" zoomScaleSheetLayoutView="75" workbookViewId="0">
      <selection activeCell="R10" sqref="R10:R20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1.85546875" style="58" bestFit="1" customWidth="1"/>
    <col min="9" max="9" width="8.7109375" style="114" customWidth="1"/>
    <col min="10" max="10" width="8.7109375" style="58" customWidth="1"/>
    <col min="11" max="17" width="8.7109375" style="54" customWidth="1"/>
    <col min="18" max="18" width="8.28515625" style="54" customWidth="1" outlineLevel="1"/>
    <col min="19" max="16384" width="8.28515625" style="54"/>
  </cols>
  <sheetData>
    <row r="1" spans="1:18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347"/>
    </row>
    <row r="2" spans="1:18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18" ht="28.5" customHeight="1" x14ac:dyDescent="0.2">
      <c r="A3" s="458" t="str">
        <f>Name_4</f>
        <v>ЛИЧНО-КОМАНДНЫЙ ЧЕМПИОНАТ РЕСПУБЛИКИ ТАТАРСТАН ПО ЛЕГКОЙ АТЛЕТИКЕ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352"/>
    </row>
    <row r="4" spans="1:18" x14ac:dyDescent="0.2">
      <c r="A4" s="347"/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47"/>
      <c r="Q4" s="347"/>
    </row>
    <row r="5" spans="1:18" ht="21.75" customHeight="1" x14ac:dyDescent="0.3">
      <c r="C5" s="349"/>
      <c r="E5" s="59"/>
      <c r="F5" s="450" t="s">
        <v>51</v>
      </c>
      <c r="G5" s="450"/>
      <c r="H5" s="450"/>
      <c r="I5" s="496" t="s">
        <v>255</v>
      </c>
      <c r="J5" s="496"/>
      <c r="K5" s="496"/>
      <c r="L5" s="350"/>
      <c r="M5" s="459" t="s">
        <v>63</v>
      </c>
      <c r="N5" s="459"/>
      <c r="O5" s="350"/>
      <c r="P5" s="350"/>
      <c r="Q5" s="350"/>
    </row>
    <row r="6" spans="1:18" ht="18.75" customHeight="1" x14ac:dyDescent="0.3">
      <c r="A6" s="460" t="s">
        <v>414</v>
      </c>
      <c r="B6" s="460"/>
      <c r="C6" s="349"/>
      <c r="E6" s="59"/>
      <c r="F6" s="116"/>
      <c r="G6" s="452"/>
      <c r="H6" s="452"/>
      <c r="Q6" s="261" t="str">
        <f>d_2</f>
        <v>07 ИЮЛЯ 2017г.</v>
      </c>
    </row>
    <row r="7" spans="1:18" ht="17.25" customHeight="1" x14ac:dyDescent="0.25">
      <c r="A7" s="118"/>
      <c r="E7" s="59"/>
      <c r="F7" s="351" t="s">
        <v>63</v>
      </c>
      <c r="J7" s="119"/>
      <c r="K7" s="120"/>
      <c r="L7" s="120"/>
      <c r="M7" s="120"/>
      <c r="N7" s="120"/>
      <c r="O7" s="120"/>
      <c r="Q7" s="261" t="str">
        <f>d_5</f>
        <v>г. Казань, Футбольно-легкоатлетический манеж</v>
      </c>
    </row>
    <row r="8" spans="1:18" ht="24" x14ac:dyDescent="0.2">
      <c r="A8" s="122" t="s">
        <v>101</v>
      </c>
      <c r="B8" s="123" t="s">
        <v>31</v>
      </c>
      <c r="C8" s="123" t="s">
        <v>128</v>
      </c>
      <c r="D8" s="123" t="s">
        <v>9</v>
      </c>
      <c r="E8" s="123" t="s">
        <v>2</v>
      </c>
      <c r="F8" s="123" t="s">
        <v>66</v>
      </c>
      <c r="G8" s="123" t="s">
        <v>65</v>
      </c>
      <c r="H8" s="123" t="s">
        <v>65</v>
      </c>
      <c r="I8" s="461" t="s">
        <v>125</v>
      </c>
      <c r="J8" s="462"/>
      <c r="K8" s="463"/>
      <c r="L8" s="123" t="s">
        <v>63</v>
      </c>
      <c r="M8" s="464" t="s">
        <v>45</v>
      </c>
      <c r="N8" s="465"/>
      <c r="O8" s="466"/>
      <c r="P8" s="123" t="s">
        <v>126</v>
      </c>
      <c r="Q8" s="123" t="s">
        <v>175</v>
      </c>
    </row>
    <row r="9" spans="1:18" ht="23.25" customHeight="1" x14ac:dyDescent="0.2">
      <c r="A9" s="127"/>
      <c r="B9" s="467" t="str">
        <f>Name_8</f>
        <v>МУЖЧИНЫ 2001г.р. и старше</v>
      </c>
      <c r="C9" s="468"/>
      <c r="D9" s="469"/>
      <c r="E9" s="128"/>
      <c r="F9" s="128"/>
      <c r="G9" s="129"/>
      <c r="H9" s="128"/>
      <c r="I9" s="185"/>
      <c r="J9" s="129"/>
      <c r="K9" s="128"/>
      <c r="L9" s="128"/>
      <c r="M9" s="128"/>
      <c r="N9" s="128"/>
      <c r="O9" s="128"/>
      <c r="P9" s="128"/>
      <c r="Q9" s="128"/>
    </row>
    <row r="10" spans="1:18" ht="24.95" customHeight="1" x14ac:dyDescent="0.25">
      <c r="A10" s="132">
        <v>1</v>
      </c>
      <c r="B10" s="133" t="str">
        <f>VLOOKUP($R10,УЧАСТНИКИ!$A$2:$K$716,3,FALSE)</f>
        <v>ХАМИДУЛЛИН БУЛАТ</v>
      </c>
      <c r="C10" s="187">
        <f t="shared" ref="C10:C37" si="0">R10</f>
        <v>32</v>
      </c>
      <c r="D10" s="134">
        <f>VLOOKUP($R10,УЧАСТНИКИ!$A$2:$K$716,4,FALSE)</f>
        <v>1997</v>
      </c>
      <c r="E10" s="134">
        <f>VLOOKUP($R10,УЧАСТНИКИ!$A$2:$K$716,8,FALSE)</f>
        <v>1</v>
      </c>
      <c r="F10" s="216" t="str">
        <f>VLOOKUP($R10,УЧАСТНИКИ!$A$2:$K$716,5,FALSE)</f>
        <v>КАЗАНЬ</v>
      </c>
      <c r="G10" s="134" t="e">
        <f>VLOOKUP($R10,УЧАСТНИКИ!#REF!,7,FALSE)</f>
        <v>#REF!</v>
      </c>
      <c r="H10" s="134" t="str">
        <f>VLOOKUP($R10,УЧАСТНИКИ!$A$2:$K$716,11,FALSE)</f>
        <v>СДЮСШОР ТАСМА</v>
      </c>
      <c r="I10" s="208"/>
      <c r="J10" s="208"/>
      <c r="K10" s="208"/>
      <c r="L10" s="208"/>
      <c r="M10" s="208"/>
      <c r="N10" s="208"/>
      <c r="O10" s="208"/>
      <c r="P10" s="209"/>
      <c r="Q10" s="135" t="str">
        <f>VLOOKUP($R10,УЧАСТНИКИ!$A$2:$K$231,9,FALSE)</f>
        <v>Л</v>
      </c>
      <c r="R10" s="189">
        <v>32</v>
      </c>
    </row>
    <row r="11" spans="1:18" ht="24.95" customHeight="1" x14ac:dyDescent="0.25">
      <c r="A11" s="132">
        <v>2</v>
      </c>
      <c r="B11" s="133" t="str">
        <f>VLOOKUP($R11,УЧАСТНИКИ!$A$2:$K$716,3,FALSE)</f>
        <v>ХИДИЯТОВ АЛМАЗ</v>
      </c>
      <c r="C11" s="187">
        <f t="shared" si="0"/>
        <v>29</v>
      </c>
      <c r="D11" s="134">
        <f>VLOOKUP($R11,УЧАСТНИКИ!$A$2:$K$716,4,FALSE)</f>
        <v>1994</v>
      </c>
      <c r="E11" s="134">
        <f>VLOOKUP($R11,УЧАСТНИКИ!$A$2:$K$716,8,FALSE)</f>
        <v>2</v>
      </c>
      <c r="F11" s="216" t="str">
        <f>VLOOKUP($R11,УЧАСТНИКИ!$A$2:$K$716,5,FALSE)</f>
        <v>КАЗАНЬ</v>
      </c>
      <c r="G11" s="134" t="e">
        <f>VLOOKUP($R11,УЧАСТНИКИ!#REF!,7,FALSE)</f>
        <v>#REF!</v>
      </c>
      <c r="H11" s="134" t="str">
        <f>VLOOKUP($R11,УЧАСТНИКИ!$A$2:$K$716,11,FALSE)</f>
        <v>СДЮСШОР ТАСМА</v>
      </c>
      <c r="I11" s="208"/>
      <c r="J11" s="208"/>
      <c r="K11" s="208"/>
      <c r="L11" s="208"/>
      <c r="M11" s="208"/>
      <c r="N11" s="208"/>
      <c r="O11" s="208"/>
      <c r="P11" s="209"/>
      <c r="Q11" s="135" t="str">
        <f>VLOOKUP($R11,УЧАСТНИКИ!$A$2:$K$231,9,FALSE)</f>
        <v>Л</v>
      </c>
      <c r="R11" s="189">
        <v>29</v>
      </c>
    </row>
    <row r="12" spans="1:18" ht="24.95" customHeight="1" x14ac:dyDescent="0.25">
      <c r="A12" s="132">
        <v>3</v>
      </c>
      <c r="B12" s="133" t="str">
        <f>VLOOKUP($R12,УЧАСТНИКИ!$A$2:$K$716,3,FALSE)</f>
        <v>ПОПОВ НИКОЛАЙ</v>
      </c>
      <c r="C12" s="187">
        <f t="shared" si="0"/>
        <v>30</v>
      </c>
      <c r="D12" s="134">
        <f>VLOOKUP($R12,УЧАСТНИКИ!$A$2:$K$716,4,FALSE)</f>
        <v>1988</v>
      </c>
      <c r="E12" s="134">
        <f>VLOOKUP($R12,УЧАСТНИКИ!$A$2:$K$716,8,FALSE)</f>
        <v>1</v>
      </c>
      <c r="F12" s="216" t="str">
        <f>VLOOKUP($R12,УЧАСТНИКИ!$A$2:$K$716,5,FALSE)</f>
        <v>КАЗАНЬ</v>
      </c>
      <c r="G12" s="134" t="e">
        <f>VLOOKUP($R12,УЧАСТНИКИ!#REF!,7,FALSE)</f>
        <v>#REF!</v>
      </c>
      <c r="H12" s="134" t="str">
        <f>VLOOKUP($R12,УЧАСТНИКИ!$A$2:$K$716,11,FALSE)</f>
        <v>СДЮСШОР ТАСМА</v>
      </c>
      <c r="I12" s="208"/>
      <c r="J12" s="208"/>
      <c r="K12" s="208"/>
      <c r="L12" s="208"/>
      <c r="M12" s="208"/>
      <c r="N12" s="208"/>
      <c r="O12" s="208"/>
      <c r="P12" s="209"/>
      <c r="Q12" s="135" t="str">
        <f>VLOOKUP($R12,УЧАСТНИКИ!$A$2:$K$231,9,FALSE)</f>
        <v>Л</v>
      </c>
      <c r="R12" s="189">
        <v>30</v>
      </c>
    </row>
    <row r="13" spans="1:18" ht="24.95" customHeight="1" x14ac:dyDescent="0.25">
      <c r="A13" s="132">
        <v>4</v>
      </c>
      <c r="B13" s="133" t="str">
        <f>VLOOKUP($R13,УЧАСТНИКИ!$A$2:$K$716,3,FALSE)</f>
        <v>КАБИРОВ ФЕРДИНАНД</v>
      </c>
      <c r="C13" s="187">
        <f t="shared" si="0"/>
        <v>28</v>
      </c>
      <c r="D13" s="134">
        <f>VLOOKUP($R13,УЧАСТНИКИ!$A$2:$K$716,4,FALSE)</f>
        <v>1994</v>
      </c>
      <c r="E13" s="134">
        <f>VLOOKUP($R13,УЧАСТНИКИ!$A$2:$K$716,8,FALSE)</f>
        <v>1</v>
      </c>
      <c r="F13" s="216" t="str">
        <f>VLOOKUP($R13,УЧАСТНИКИ!$A$2:$K$716,5,FALSE)</f>
        <v>КАЗАНЬ</v>
      </c>
      <c r="G13" s="134" t="e">
        <f>VLOOKUP($R13,УЧАСТНИКИ!#REF!,7,FALSE)</f>
        <v>#REF!</v>
      </c>
      <c r="H13" s="134" t="str">
        <f>VLOOKUP($R13,УЧАСТНИКИ!$A$2:$K$716,11,FALSE)</f>
        <v>СДЮСШОР ТАСМА</v>
      </c>
      <c r="I13" s="208"/>
      <c r="J13" s="208"/>
      <c r="K13" s="208"/>
      <c r="L13" s="208"/>
      <c r="M13" s="208"/>
      <c r="N13" s="208"/>
      <c r="O13" s="208"/>
      <c r="P13" s="209"/>
      <c r="Q13" s="135" t="str">
        <f>VLOOKUP($R13,УЧАСТНИКИ!$A$2:$K$231,9,FALSE)</f>
        <v>Л</v>
      </c>
      <c r="R13" s="189">
        <v>28</v>
      </c>
    </row>
    <row r="14" spans="1:18" ht="24.95" customHeight="1" x14ac:dyDescent="0.25">
      <c r="A14" s="132">
        <v>5</v>
      </c>
      <c r="B14" s="133" t="str">
        <f>VLOOKUP($R14,УЧАСТНИКИ!$A$2:$K$716,3,FALSE)</f>
        <v>ХАЛЯПОВ ЭРНЕСТ</v>
      </c>
      <c r="C14" s="187">
        <f t="shared" si="0"/>
        <v>3772</v>
      </c>
      <c r="D14" s="134">
        <f>VLOOKUP($R14,УЧАСТНИКИ!$A$2:$K$716,4,FALSE)</f>
        <v>1998</v>
      </c>
      <c r="E14" s="134">
        <f>VLOOKUP($R14,УЧАСТНИКИ!$A$2:$K$716,8,FALSE)</f>
        <v>1</v>
      </c>
      <c r="F14" s="216" t="str">
        <f>VLOOKUP($R14,УЧАСТНИКИ!$A$2:$K$716,5,FALSE)</f>
        <v>КАЗАНЬ</v>
      </c>
      <c r="G14" s="134" t="e">
        <f>VLOOKUP($R14,УЧАСТНИКИ!#REF!,7,FALSE)</f>
        <v>#REF!</v>
      </c>
      <c r="H14" s="134" t="str">
        <f>VLOOKUP($R14,УЧАСТНИКИ!$A$2:$K$716,11,FALSE)</f>
        <v>КДЮСШ АВИАТОР</v>
      </c>
      <c r="I14" s="208"/>
      <c r="J14" s="208"/>
      <c r="K14" s="208"/>
      <c r="L14" s="208"/>
      <c r="M14" s="208"/>
      <c r="N14" s="208"/>
      <c r="O14" s="208"/>
      <c r="P14" s="209"/>
      <c r="Q14" s="135" t="str">
        <f>VLOOKUP($R14,УЧАСТНИКИ!$A$2:$K$231,9,FALSE)</f>
        <v>Л</v>
      </c>
      <c r="R14" s="189">
        <v>3772</v>
      </c>
    </row>
    <row r="15" spans="1:18" ht="24.95" customHeight="1" x14ac:dyDescent="0.25">
      <c r="A15" s="132">
        <v>6</v>
      </c>
      <c r="B15" s="133" t="str">
        <f>VLOOKUP($R15,УЧАСТНИКИ!$A$2:$K$716,3,FALSE)</f>
        <v>ФЕДОТОВ МАКСИМ</v>
      </c>
      <c r="C15" s="187">
        <f t="shared" si="0"/>
        <v>3863</v>
      </c>
      <c r="D15" s="134">
        <f>VLOOKUP($R15,УЧАСТНИКИ!$A$2:$K$716,4,FALSE)</f>
        <v>1999</v>
      </c>
      <c r="E15" s="134" t="str">
        <f>VLOOKUP($R15,УЧАСТНИКИ!$A$2:$K$716,8,FALSE)</f>
        <v>-</v>
      </c>
      <c r="F15" s="216" t="str">
        <f>VLOOKUP($R15,УЧАСТНИКИ!$A$2:$K$716,5,FALSE)</f>
        <v>КАЗАНЬ</v>
      </c>
      <c r="G15" s="134" t="e">
        <f>VLOOKUP($R15,УЧАСТНИКИ!#REF!,7,FALSE)</f>
        <v>#REF!</v>
      </c>
      <c r="H15" s="134" t="str">
        <f>VLOOKUP($R15,УЧАСТНИКИ!$A$2:$K$716,11,FALSE)</f>
        <v>СДЮСШОР ТАСМА</v>
      </c>
      <c r="I15" s="208"/>
      <c r="J15" s="208"/>
      <c r="K15" s="208"/>
      <c r="L15" s="208"/>
      <c r="M15" s="208"/>
      <c r="N15" s="208"/>
      <c r="O15" s="208"/>
      <c r="P15" s="209"/>
      <c r="Q15" s="135" t="str">
        <f>VLOOKUP($R15,УЧАСТНИКИ!$A$2:$K$231,9,FALSE)</f>
        <v>Л</v>
      </c>
      <c r="R15" s="189">
        <v>3863</v>
      </c>
    </row>
    <row r="16" spans="1:18" ht="24.95" customHeight="1" x14ac:dyDescent="0.25">
      <c r="A16" s="132">
        <v>7</v>
      </c>
      <c r="B16" s="133" t="str">
        <f>VLOOKUP($R16,УЧАСТНИКИ!$A$2:$K$716,3,FALSE)</f>
        <v>ЗОРИН АРТУР</v>
      </c>
      <c r="C16" s="187">
        <f t="shared" si="0"/>
        <v>3741</v>
      </c>
      <c r="D16" s="134">
        <f>VLOOKUP($R16,УЧАСТНИКИ!$A$2:$K$716,4,FALSE)</f>
        <v>1998</v>
      </c>
      <c r="E16" s="134">
        <f>VLOOKUP($R16,УЧАСТНИКИ!$A$2:$K$716,8,FALSE)</f>
        <v>1</v>
      </c>
      <c r="F16" s="216" t="str">
        <f>VLOOKUP($R16,УЧАСТНИКИ!$A$2:$K$716,5,FALSE)</f>
        <v>КАЗАНЬ</v>
      </c>
      <c r="G16" s="134" t="e">
        <f>VLOOKUP($R16,УЧАСТНИКИ!#REF!,7,FALSE)</f>
        <v>#REF!</v>
      </c>
      <c r="H16" s="134" t="str">
        <f>VLOOKUP($R16,УЧАСТНИКИ!$A$2:$K$716,11,FALSE)</f>
        <v>СДЮСШОР ЛА</v>
      </c>
      <c r="I16" s="208"/>
      <c r="J16" s="208"/>
      <c r="K16" s="208"/>
      <c r="L16" s="208"/>
      <c r="M16" s="208"/>
      <c r="N16" s="208"/>
      <c r="O16" s="208"/>
      <c r="P16" s="209"/>
      <c r="Q16" s="135">
        <f>VLOOKUP($R16,УЧАСТНИКИ!$A$2:$K$231,9,FALSE)</f>
        <v>3</v>
      </c>
      <c r="R16" s="189">
        <v>3741</v>
      </c>
    </row>
    <row r="17" spans="1:18" ht="24.95" customHeight="1" x14ac:dyDescent="0.25">
      <c r="A17" s="132">
        <v>8</v>
      </c>
      <c r="B17" s="133" t="str">
        <f>VLOOKUP($R17,УЧАСТНИКИ!$A$2:$K$716,3,FALSE)</f>
        <v>ЛАТЫПОВ ИЛЬЯ</v>
      </c>
      <c r="C17" s="187">
        <f t="shared" si="0"/>
        <v>3862</v>
      </c>
      <c r="D17" s="134">
        <f>VLOOKUP($R17,УЧАСТНИКИ!$A$2:$K$716,4,FALSE)</f>
        <v>2000</v>
      </c>
      <c r="E17" s="134">
        <f>VLOOKUP($R17,УЧАСТНИКИ!$A$2:$K$716,8,FALSE)</f>
        <v>2</v>
      </c>
      <c r="F17" s="216" t="str">
        <f>VLOOKUP($R17,УЧАСТНИКИ!$A$2:$K$716,5,FALSE)</f>
        <v>КАЗАНЬ</v>
      </c>
      <c r="G17" s="134" t="e">
        <f>VLOOKUP($R17,УЧАСТНИКИ!#REF!,7,FALSE)</f>
        <v>#REF!</v>
      </c>
      <c r="H17" s="134" t="str">
        <f>VLOOKUP($R17,УЧАСТНИКИ!$A$2:$K$716,11,FALSE)</f>
        <v>СДЮСШОР ТАСМА</v>
      </c>
      <c r="I17" s="208"/>
      <c r="J17" s="208"/>
      <c r="K17" s="208"/>
      <c r="L17" s="208"/>
      <c r="M17" s="208"/>
      <c r="N17" s="208"/>
      <c r="O17" s="208"/>
      <c r="P17" s="209"/>
      <c r="Q17" s="135" t="str">
        <f>VLOOKUP($R17,УЧАСТНИКИ!$A$2:$K$231,9,FALSE)</f>
        <v>Л</v>
      </c>
      <c r="R17" s="189">
        <v>3862</v>
      </c>
    </row>
    <row r="18" spans="1:18" ht="24.95" customHeight="1" x14ac:dyDescent="0.25">
      <c r="A18" s="132">
        <v>9</v>
      </c>
      <c r="B18" s="133" t="str">
        <f>VLOOKUP($R18,УЧАСТНИКИ!$A$2:$K$716,3,FALSE)</f>
        <v>БАРЕЕВ ИЛЬДАР</v>
      </c>
      <c r="C18" s="187">
        <f t="shared" si="0"/>
        <v>39</v>
      </c>
      <c r="D18" s="134">
        <f>VLOOKUP($R18,УЧАСТНИКИ!$A$2:$K$716,4,FALSE)</f>
        <v>1990</v>
      </c>
      <c r="E18" s="134">
        <f>VLOOKUP($R18,УЧАСТНИКИ!$A$2:$K$716,8,FALSE)</f>
        <v>1</v>
      </c>
      <c r="F18" s="216" t="str">
        <f>VLOOKUP($R18,УЧАСТНИКИ!$A$2:$K$716,5,FALSE)</f>
        <v>КАЗАНЬ</v>
      </c>
      <c r="G18" s="134" t="e">
        <f>VLOOKUP($R18,УЧАСТНИКИ!#REF!,7,FALSE)</f>
        <v>#REF!</v>
      </c>
      <c r="H18" s="134" t="str">
        <f>VLOOKUP($R18,УЧАСТНИКИ!$A$2:$K$716,11,FALSE)</f>
        <v>ДЮСШ ОЛИМП</v>
      </c>
      <c r="I18" s="208"/>
      <c r="J18" s="208"/>
      <c r="K18" s="208"/>
      <c r="L18" s="208"/>
      <c r="M18" s="208"/>
      <c r="N18" s="208"/>
      <c r="O18" s="208"/>
      <c r="P18" s="209"/>
      <c r="Q18" s="135" t="str">
        <f>VLOOKUP($R18,УЧАСТНИКИ!$A$2:$K$231,9,FALSE)</f>
        <v>Л</v>
      </c>
      <c r="R18" s="189">
        <v>39</v>
      </c>
    </row>
    <row r="19" spans="1:18" ht="24.95" customHeight="1" x14ac:dyDescent="0.25">
      <c r="A19" s="132">
        <v>10</v>
      </c>
      <c r="B19" s="133" t="str">
        <f>VLOOKUP($R19,УЧАСТНИКИ!$A$2:$K$716,3,FALSE)</f>
        <v>МОРЯШОВ МАКСИМ</v>
      </c>
      <c r="C19" s="187">
        <f t="shared" si="0"/>
        <v>41</v>
      </c>
      <c r="D19" s="134">
        <f>VLOOKUP($R19,УЧАСТНИКИ!$A$2:$K$716,4,FALSE)</f>
        <v>1999</v>
      </c>
      <c r="E19" s="134">
        <f>VLOOKUP($R19,УЧАСТНИКИ!$A$2:$K$716,8,FALSE)</f>
        <v>1</v>
      </c>
      <c r="F19" s="216" t="str">
        <f>VLOOKUP($R19,УЧАСТНИКИ!$A$2:$K$716,5,FALSE)</f>
        <v>КАЗАНЬ</v>
      </c>
      <c r="G19" s="134" t="e">
        <f>VLOOKUP($R19,УЧАСТНИКИ!#REF!,7,FALSE)</f>
        <v>#REF!</v>
      </c>
      <c r="H19" s="134" t="str">
        <f>VLOOKUP($R19,УЧАСТНИКИ!$A$2:$K$716,11,FALSE)</f>
        <v>ДЮСШ ОЛИМП</v>
      </c>
      <c r="I19" s="208"/>
      <c r="J19" s="208"/>
      <c r="K19" s="208"/>
      <c r="L19" s="208"/>
      <c r="M19" s="208"/>
      <c r="N19" s="208"/>
      <c r="O19" s="208"/>
      <c r="P19" s="209"/>
      <c r="Q19" s="135" t="str">
        <f>VLOOKUP($R19,УЧАСТНИКИ!$A$2:$K$231,9,FALSE)</f>
        <v>Л</v>
      </c>
      <c r="R19" s="189">
        <v>41</v>
      </c>
    </row>
    <row r="20" spans="1:18" ht="24.95" customHeight="1" x14ac:dyDescent="0.25">
      <c r="A20" s="132">
        <v>11</v>
      </c>
      <c r="B20" s="133" t="str">
        <f>VLOOKUP($R20,УЧАСТНИКИ!$A$2:$K$716,3,FALSE)</f>
        <v>ЛЮСОВ ВАЛЕРИЙ</v>
      </c>
      <c r="C20" s="187">
        <f t="shared" ref="C20:C22" si="1">R20</f>
        <v>43</v>
      </c>
      <c r="D20" s="134" t="str">
        <f>VLOOKUP($R20,УЧАСТНИКИ!$A$2:$K$716,4,FALSE)</f>
        <v>2002ВК</v>
      </c>
      <c r="E20" s="134">
        <f>VLOOKUP($R20,УЧАСТНИКИ!$A$2:$K$716,8,FALSE)</f>
        <v>2</v>
      </c>
      <c r="F20" s="216" t="str">
        <f>VLOOKUP($R20,УЧАСТНИКИ!$A$2:$K$716,5,FALSE)</f>
        <v>КАЗАНЬ</v>
      </c>
      <c r="G20" s="134" t="e">
        <f>VLOOKUP($R20,УЧАСТНИКИ!#REF!,7,FALSE)</f>
        <v>#REF!</v>
      </c>
      <c r="H20" s="134" t="str">
        <f>VLOOKUP($R20,УЧАСТНИКИ!$A$2:$K$716,11,FALSE)</f>
        <v>ДЮСШ ОЛИМП</v>
      </c>
      <c r="I20" s="415"/>
      <c r="J20" s="415"/>
      <c r="K20" s="415"/>
      <c r="L20" s="415"/>
      <c r="M20" s="415"/>
      <c r="N20" s="415"/>
      <c r="O20" s="415"/>
      <c r="P20" s="416"/>
      <c r="Q20" s="135" t="str">
        <f>VLOOKUP($R20,УЧАСТНИКИ!$A$2:$K$231,9,FALSE)</f>
        <v>ВК</v>
      </c>
      <c r="R20" s="215">
        <v>43</v>
      </c>
    </row>
    <row r="21" spans="1:18" ht="24.95" customHeight="1" x14ac:dyDescent="0.25">
      <c r="A21" s="132">
        <v>12</v>
      </c>
      <c r="B21" s="133"/>
      <c r="C21" s="187"/>
      <c r="D21" s="134"/>
      <c r="E21" s="134"/>
      <c r="F21" s="216"/>
      <c r="G21" s="134"/>
      <c r="H21" s="134"/>
      <c r="I21" s="415"/>
      <c r="J21" s="415"/>
      <c r="K21" s="415"/>
      <c r="L21" s="415"/>
      <c r="M21" s="415"/>
      <c r="N21" s="415"/>
      <c r="O21" s="415"/>
      <c r="P21" s="416"/>
      <c r="Q21" s="135"/>
      <c r="R21" s="215"/>
    </row>
    <row r="22" spans="1:18" ht="24.95" customHeight="1" x14ac:dyDescent="0.25">
      <c r="A22" s="132">
        <v>13</v>
      </c>
      <c r="B22" s="133"/>
      <c r="C22" s="187"/>
      <c r="D22" s="134"/>
      <c r="E22" s="134"/>
      <c r="F22" s="216"/>
      <c r="G22" s="134"/>
      <c r="H22" s="134"/>
      <c r="I22" s="415"/>
      <c r="J22" s="415"/>
      <c r="K22" s="415"/>
      <c r="L22" s="415"/>
      <c r="M22" s="415"/>
      <c r="N22" s="415"/>
      <c r="O22" s="415"/>
      <c r="P22" s="416"/>
      <c r="Q22" s="135"/>
      <c r="R22" s="215"/>
    </row>
    <row r="23" spans="1:18" ht="24.95" hidden="1" customHeight="1" x14ac:dyDescent="0.25">
      <c r="A23" s="132">
        <v>14</v>
      </c>
      <c r="B23" s="133"/>
      <c r="C23" s="187"/>
      <c r="D23" s="134"/>
      <c r="E23" s="134"/>
      <c r="F23" s="216"/>
      <c r="G23" s="134"/>
      <c r="H23" s="134"/>
      <c r="I23" s="415"/>
      <c r="J23" s="415"/>
      <c r="K23" s="415"/>
      <c r="L23" s="415"/>
      <c r="M23" s="415"/>
      <c r="N23" s="415"/>
      <c r="O23" s="415"/>
      <c r="P23" s="416"/>
      <c r="Q23" s="135"/>
      <c r="R23" s="215"/>
    </row>
    <row r="24" spans="1:18" ht="23.25" hidden="1" customHeight="1" x14ac:dyDescent="0.2">
      <c r="A24" s="127"/>
      <c r="B24" s="467" t="str">
        <f>Name_9</f>
        <v>МУЖЧИНЫ 2001г.р. и старше</v>
      </c>
      <c r="C24" s="468"/>
      <c r="D24" s="469"/>
      <c r="E24" s="128"/>
      <c r="F24" s="128"/>
      <c r="G24" s="129"/>
      <c r="H24" s="128"/>
      <c r="I24" s="185"/>
      <c r="J24" s="129"/>
      <c r="K24" s="128"/>
      <c r="L24" s="128"/>
      <c r="M24" s="128"/>
      <c r="N24" s="128"/>
      <c r="O24" s="128"/>
      <c r="P24" s="128"/>
      <c r="Q24" s="128"/>
    </row>
    <row r="25" spans="1:18" ht="24.95" hidden="1" customHeight="1" x14ac:dyDescent="0.25">
      <c r="A25" s="132">
        <v>1</v>
      </c>
      <c r="B25" s="133" t="e">
        <f>VLOOKUP($R25,УЧАСТНИКИ!$A$2:$K$716,3,FALSE)</f>
        <v>#N/A</v>
      </c>
      <c r="C25" s="187">
        <f t="shared" si="0"/>
        <v>0</v>
      </c>
      <c r="D25" s="134" t="e">
        <f>VLOOKUP($R25,УЧАСТНИКИ!$A$2:$K$716,4,FALSE)</f>
        <v>#N/A</v>
      </c>
      <c r="E25" s="134" t="e">
        <f>VLOOKUP($R25,УЧАСТНИКИ!$A$2:$K$716,8,FALSE)</f>
        <v>#N/A</v>
      </c>
      <c r="F25" s="216" t="e">
        <f>VLOOKUP($R25,УЧАСТНИКИ!$A$2:$K$716,5,FALSE)</f>
        <v>#N/A</v>
      </c>
      <c r="G25" s="134" t="e">
        <f>VLOOKUP($R25,УЧАСТНИКИ!#REF!,7,FALSE)</f>
        <v>#REF!</v>
      </c>
      <c r="H25" s="134" t="e">
        <f>VLOOKUP($R25,УЧАСТНИКИ!$A$2:$K$716,11,FALSE)</f>
        <v>#N/A</v>
      </c>
      <c r="I25" s="208"/>
      <c r="J25" s="208"/>
      <c r="K25" s="208"/>
      <c r="L25" s="208"/>
      <c r="M25" s="208"/>
      <c r="N25" s="208"/>
      <c r="O25" s="208"/>
      <c r="P25" s="209"/>
      <c r="Q25" s="135"/>
      <c r="R25" s="189"/>
    </row>
    <row r="26" spans="1:18" ht="24.95" hidden="1" customHeight="1" x14ac:dyDescent="0.25">
      <c r="A26" s="132">
        <v>2</v>
      </c>
      <c r="B26" s="133" t="e">
        <f>VLOOKUP($R26,УЧАСТНИКИ!$A$2:$K$716,3,FALSE)</f>
        <v>#N/A</v>
      </c>
      <c r="C26" s="187">
        <f t="shared" si="0"/>
        <v>0</v>
      </c>
      <c r="D26" s="134" t="e">
        <f>VLOOKUP($R26,УЧАСТНИКИ!$A$2:$K$716,4,FALSE)</f>
        <v>#N/A</v>
      </c>
      <c r="E26" s="134" t="e">
        <f>VLOOKUP($R26,УЧАСТНИКИ!$A$2:$K$716,8,FALSE)</f>
        <v>#N/A</v>
      </c>
      <c r="F26" s="216" t="e">
        <f>VLOOKUP($R26,УЧАСТНИКИ!$A$2:$K$716,5,FALSE)</f>
        <v>#N/A</v>
      </c>
      <c r="G26" s="134" t="e">
        <f>VLOOKUP($R26,УЧАСТНИКИ!#REF!,7,FALSE)</f>
        <v>#REF!</v>
      </c>
      <c r="H26" s="134" t="e">
        <f>VLOOKUP($R26,УЧАСТНИКИ!$A$2:$K$716,11,FALSE)</f>
        <v>#N/A</v>
      </c>
      <c r="I26" s="208"/>
      <c r="J26" s="208"/>
      <c r="K26" s="208"/>
      <c r="L26" s="208"/>
      <c r="M26" s="208"/>
      <c r="N26" s="208"/>
      <c r="O26" s="208"/>
      <c r="P26" s="209"/>
      <c r="Q26" s="135"/>
      <c r="R26" s="189"/>
    </row>
    <row r="27" spans="1:18" ht="24.95" hidden="1" customHeight="1" x14ac:dyDescent="0.25">
      <c r="A27" s="132">
        <v>3</v>
      </c>
      <c r="B27" s="133" t="e">
        <f>VLOOKUP($R27,УЧАСТНИКИ!$A$2:$K$716,3,FALSE)</f>
        <v>#N/A</v>
      </c>
      <c r="C27" s="187">
        <f t="shared" si="0"/>
        <v>0</v>
      </c>
      <c r="D27" s="134" t="e">
        <f>VLOOKUP($R27,УЧАСТНИКИ!$A$2:$K$716,4,FALSE)</f>
        <v>#N/A</v>
      </c>
      <c r="E27" s="134" t="e">
        <f>VLOOKUP($R27,УЧАСТНИКИ!$A$2:$K$716,8,FALSE)</f>
        <v>#N/A</v>
      </c>
      <c r="F27" s="216" t="e">
        <f>VLOOKUP($R27,УЧАСТНИКИ!$A$2:$K$716,5,FALSE)</f>
        <v>#N/A</v>
      </c>
      <c r="G27" s="134" t="e">
        <f>VLOOKUP($R27,УЧАСТНИКИ!#REF!,7,FALSE)</f>
        <v>#REF!</v>
      </c>
      <c r="H27" s="134" t="e">
        <f>VLOOKUP($R27,УЧАСТНИКИ!$A$2:$K$716,11,FALSE)</f>
        <v>#N/A</v>
      </c>
      <c r="I27" s="208"/>
      <c r="J27" s="208"/>
      <c r="K27" s="208"/>
      <c r="L27" s="208"/>
      <c r="M27" s="208"/>
      <c r="N27" s="208"/>
      <c r="O27" s="208"/>
      <c r="P27" s="209"/>
      <c r="Q27" s="135"/>
      <c r="R27" s="189"/>
    </row>
    <row r="28" spans="1:18" ht="24.95" hidden="1" customHeight="1" x14ac:dyDescent="0.25">
      <c r="A28" s="132">
        <v>4</v>
      </c>
      <c r="B28" s="133" t="e">
        <f>VLOOKUP($R28,УЧАСТНИКИ!$A$2:$K$716,3,FALSE)</f>
        <v>#N/A</v>
      </c>
      <c r="C28" s="187">
        <f t="shared" si="0"/>
        <v>0</v>
      </c>
      <c r="D28" s="134" t="e">
        <f>VLOOKUP($R28,УЧАСТНИКИ!$A$2:$K$716,4,FALSE)</f>
        <v>#N/A</v>
      </c>
      <c r="E28" s="134" t="e">
        <f>VLOOKUP($R28,УЧАСТНИКИ!$A$2:$K$716,8,FALSE)</f>
        <v>#N/A</v>
      </c>
      <c r="F28" s="216" t="e">
        <f>VLOOKUP($R28,УЧАСТНИКИ!$A$2:$K$716,5,FALSE)</f>
        <v>#N/A</v>
      </c>
      <c r="G28" s="134" t="e">
        <f>VLOOKUP($R28,УЧАСТНИКИ!#REF!,7,FALSE)</f>
        <v>#REF!</v>
      </c>
      <c r="H28" s="134" t="e">
        <f>VLOOKUP($R28,УЧАСТНИКИ!$A$2:$K$716,11,FALSE)</f>
        <v>#N/A</v>
      </c>
      <c r="I28" s="208"/>
      <c r="J28" s="208"/>
      <c r="K28" s="208"/>
      <c r="L28" s="208"/>
      <c r="M28" s="208"/>
      <c r="N28" s="208"/>
      <c r="O28" s="208"/>
      <c r="P28" s="209"/>
      <c r="Q28" s="135"/>
      <c r="R28" s="189"/>
    </row>
    <row r="29" spans="1:18" ht="24.95" hidden="1" customHeight="1" x14ac:dyDescent="0.25">
      <c r="A29" s="132">
        <v>5</v>
      </c>
      <c r="B29" s="133" t="e">
        <f>VLOOKUP($R29,УЧАСТНИКИ!$A$2:$K$716,3,FALSE)</f>
        <v>#N/A</v>
      </c>
      <c r="C29" s="187">
        <f t="shared" si="0"/>
        <v>0</v>
      </c>
      <c r="D29" s="134" t="e">
        <f>VLOOKUP($R29,УЧАСТНИКИ!$A$2:$K$716,4,FALSE)</f>
        <v>#N/A</v>
      </c>
      <c r="E29" s="134" t="e">
        <f>VLOOKUP($R29,УЧАСТНИКИ!$A$2:$K$716,8,FALSE)</f>
        <v>#N/A</v>
      </c>
      <c r="F29" s="216" t="e">
        <f>VLOOKUP($R29,УЧАСТНИКИ!$A$2:$K$716,5,FALSE)</f>
        <v>#N/A</v>
      </c>
      <c r="G29" s="134" t="e">
        <f>VLOOKUP($R29,УЧАСТНИКИ!#REF!,7,FALSE)</f>
        <v>#REF!</v>
      </c>
      <c r="H29" s="134" t="e">
        <f>VLOOKUP($R29,УЧАСТНИКИ!$A$2:$K$716,11,FALSE)</f>
        <v>#N/A</v>
      </c>
      <c r="I29" s="208"/>
      <c r="J29" s="208"/>
      <c r="K29" s="208"/>
      <c r="L29" s="208"/>
      <c r="M29" s="208"/>
      <c r="N29" s="208"/>
      <c r="O29" s="208"/>
      <c r="P29" s="209"/>
      <c r="Q29" s="135"/>
      <c r="R29" s="189"/>
    </row>
    <row r="30" spans="1:18" ht="24.95" hidden="1" customHeight="1" x14ac:dyDescent="0.25">
      <c r="A30" s="132">
        <v>6</v>
      </c>
      <c r="B30" s="133" t="e">
        <f>VLOOKUP($R30,УЧАСТНИКИ!$A$2:$K$716,3,FALSE)</f>
        <v>#N/A</v>
      </c>
      <c r="C30" s="187">
        <f t="shared" si="0"/>
        <v>0</v>
      </c>
      <c r="D30" s="134" t="e">
        <f>VLOOKUP($R30,УЧАСТНИКИ!$A$2:$K$716,4,FALSE)</f>
        <v>#N/A</v>
      </c>
      <c r="E30" s="134" t="e">
        <f>VLOOKUP($R30,УЧАСТНИКИ!$A$2:$K$716,8,FALSE)</f>
        <v>#N/A</v>
      </c>
      <c r="F30" s="216" t="e">
        <f>VLOOKUP($R30,УЧАСТНИКИ!$A$2:$K$716,5,FALSE)</f>
        <v>#N/A</v>
      </c>
      <c r="G30" s="134" t="e">
        <f>VLOOKUP($R30,УЧАСТНИКИ!#REF!,7,FALSE)</f>
        <v>#REF!</v>
      </c>
      <c r="H30" s="134" t="e">
        <f>VLOOKUP($R30,УЧАСТНИКИ!$A$2:$K$716,11,FALSE)</f>
        <v>#N/A</v>
      </c>
      <c r="I30" s="208"/>
      <c r="J30" s="208"/>
      <c r="K30" s="208"/>
      <c r="L30" s="208"/>
      <c r="M30" s="208"/>
      <c r="N30" s="208"/>
      <c r="O30" s="208"/>
      <c r="P30" s="209"/>
      <c r="Q30" s="135"/>
      <c r="R30" s="189"/>
    </row>
    <row r="31" spans="1:18" ht="24.95" hidden="1" customHeight="1" x14ac:dyDescent="0.25">
      <c r="A31" s="132">
        <v>7</v>
      </c>
      <c r="B31" s="133" t="e">
        <f>VLOOKUP($R31,УЧАСТНИКИ!$A$2:$K$716,3,FALSE)</f>
        <v>#N/A</v>
      </c>
      <c r="C31" s="187">
        <f t="shared" si="0"/>
        <v>0</v>
      </c>
      <c r="D31" s="134" t="e">
        <f>VLOOKUP($R31,УЧАСТНИКИ!$A$2:$K$716,4,FALSE)</f>
        <v>#N/A</v>
      </c>
      <c r="E31" s="134" t="e">
        <f>VLOOKUP($R31,УЧАСТНИКИ!$A$2:$K$716,8,FALSE)</f>
        <v>#N/A</v>
      </c>
      <c r="F31" s="216" t="e">
        <f>VLOOKUP($R31,УЧАСТНИКИ!$A$2:$K$716,5,FALSE)</f>
        <v>#N/A</v>
      </c>
      <c r="G31" s="134" t="e">
        <f>VLOOKUP($R31,УЧАСТНИКИ!#REF!,7,FALSE)</f>
        <v>#REF!</v>
      </c>
      <c r="H31" s="134" t="e">
        <f>VLOOKUP($R31,УЧАСТНИКИ!$A$2:$K$716,11,FALSE)</f>
        <v>#N/A</v>
      </c>
      <c r="I31" s="208"/>
      <c r="J31" s="208"/>
      <c r="K31" s="208"/>
      <c r="L31" s="208"/>
      <c r="M31" s="208"/>
      <c r="N31" s="208"/>
      <c r="O31" s="208"/>
      <c r="P31" s="209"/>
      <c r="Q31" s="135" t="e">
        <f>VLOOKUP($R31,УЧАСТНИКИ!$A$2:$K$231,9,FALSE)</f>
        <v>#N/A</v>
      </c>
      <c r="R31" s="189"/>
    </row>
    <row r="32" spans="1:18" ht="24.95" hidden="1" customHeight="1" x14ac:dyDescent="0.25">
      <c r="A32" s="132">
        <v>8</v>
      </c>
      <c r="B32" s="133" t="e">
        <f>VLOOKUP($R32,УЧАСТНИКИ!$A$2:$K$716,3,FALSE)</f>
        <v>#N/A</v>
      </c>
      <c r="C32" s="187">
        <f t="shared" si="0"/>
        <v>0</v>
      </c>
      <c r="D32" s="134" t="e">
        <f>VLOOKUP($R32,УЧАСТНИКИ!$A$2:$K$716,4,FALSE)</f>
        <v>#N/A</v>
      </c>
      <c r="E32" s="134" t="e">
        <f>VLOOKUP($R32,УЧАСТНИКИ!$A$2:$K$716,8,FALSE)</f>
        <v>#N/A</v>
      </c>
      <c r="F32" s="216" t="e">
        <f>VLOOKUP($R32,УЧАСТНИКИ!$A$2:$K$716,5,FALSE)</f>
        <v>#N/A</v>
      </c>
      <c r="G32" s="134" t="e">
        <f>VLOOKUP($R32,УЧАСТНИКИ!#REF!,7,FALSE)</f>
        <v>#REF!</v>
      </c>
      <c r="H32" s="134" t="e">
        <f>VLOOKUP($R32,УЧАСТНИКИ!$A$2:$K$716,11,FALSE)</f>
        <v>#N/A</v>
      </c>
      <c r="I32" s="208"/>
      <c r="J32" s="208"/>
      <c r="K32" s="208"/>
      <c r="L32" s="208"/>
      <c r="M32" s="208"/>
      <c r="N32" s="208"/>
      <c r="O32" s="208"/>
      <c r="P32" s="209"/>
      <c r="Q32" s="135" t="e">
        <f>VLOOKUP($R32,УЧАСТНИКИ!$A$2:$K$231,9,FALSE)</f>
        <v>#N/A</v>
      </c>
      <c r="R32" s="189"/>
    </row>
    <row r="33" spans="1:18" ht="24.95" hidden="1" customHeight="1" x14ac:dyDescent="0.25">
      <c r="A33" s="132">
        <v>9</v>
      </c>
      <c r="B33" s="133" t="e">
        <f>VLOOKUP($R33,УЧАСТНИКИ!$A$2:$K$716,3,FALSE)</f>
        <v>#N/A</v>
      </c>
      <c r="C33" s="187">
        <f t="shared" si="0"/>
        <v>0</v>
      </c>
      <c r="D33" s="134" t="e">
        <f>VLOOKUP($R33,УЧАСТНИКИ!$A$2:$K$716,4,FALSE)</f>
        <v>#N/A</v>
      </c>
      <c r="E33" s="134" t="e">
        <f>VLOOKUP($R33,УЧАСТНИКИ!$A$2:$K$716,8,FALSE)</f>
        <v>#N/A</v>
      </c>
      <c r="F33" s="216" t="e">
        <f>VLOOKUP($R33,УЧАСТНИКИ!$A$2:$K$716,5,FALSE)</f>
        <v>#N/A</v>
      </c>
      <c r="G33" s="134" t="e">
        <f>VLOOKUP($R33,УЧАСТНИКИ!#REF!,7,FALSE)</f>
        <v>#REF!</v>
      </c>
      <c r="H33" s="134" t="e">
        <f>VLOOKUP($R33,УЧАСТНИКИ!$A$2:$K$716,11,FALSE)</f>
        <v>#N/A</v>
      </c>
      <c r="I33" s="208"/>
      <c r="J33" s="208"/>
      <c r="K33" s="208"/>
      <c r="L33" s="208"/>
      <c r="M33" s="208"/>
      <c r="N33" s="208"/>
      <c r="O33" s="208"/>
      <c r="P33" s="209"/>
      <c r="Q33" s="135"/>
      <c r="R33" s="189"/>
    </row>
    <row r="34" spans="1:18" ht="24.95" hidden="1" customHeight="1" x14ac:dyDescent="0.25">
      <c r="A34" s="132">
        <v>10</v>
      </c>
      <c r="B34" s="133" t="e">
        <f>VLOOKUP($R34,УЧАСТНИКИ!$A$2:$K$716,3,FALSE)</f>
        <v>#N/A</v>
      </c>
      <c r="C34" s="187">
        <f t="shared" si="0"/>
        <v>0</v>
      </c>
      <c r="D34" s="134" t="e">
        <f>VLOOKUP($R34,УЧАСТНИКИ!$A$2:$K$716,4,FALSE)</f>
        <v>#N/A</v>
      </c>
      <c r="E34" s="134" t="e">
        <f>VLOOKUP($R34,УЧАСТНИКИ!$A$2:$K$716,8,FALSE)</f>
        <v>#N/A</v>
      </c>
      <c r="F34" s="216" t="e">
        <f>VLOOKUP($R34,УЧАСТНИКИ!$A$2:$K$716,5,FALSE)</f>
        <v>#N/A</v>
      </c>
      <c r="G34" s="134" t="e">
        <f>VLOOKUP($R34,УЧАСТНИКИ!#REF!,7,FALSE)</f>
        <v>#REF!</v>
      </c>
      <c r="H34" s="134" t="e">
        <f>VLOOKUP($R34,УЧАСТНИКИ!$A$2:$K$716,11,FALSE)</f>
        <v>#N/A</v>
      </c>
      <c r="I34" s="208"/>
      <c r="J34" s="208"/>
      <c r="K34" s="208"/>
      <c r="L34" s="208"/>
      <c r="M34" s="208"/>
      <c r="N34" s="208"/>
      <c r="O34" s="208"/>
      <c r="P34" s="209"/>
      <c r="Q34" s="135"/>
      <c r="R34" s="189"/>
    </row>
    <row r="35" spans="1:18" ht="24.95" hidden="1" customHeight="1" x14ac:dyDescent="0.25">
      <c r="A35" s="132">
        <v>11</v>
      </c>
      <c r="B35" s="133" t="e">
        <f>VLOOKUP($R35,УЧАСТНИКИ!$A$2:$K$716,3,FALSE)</f>
        <v>#N/A</v>
      </c>
      <c r="C35" s="187">
        <f t="shared" si="0"/>
        <v>0</v>
      </c>
      <c r="D35" s="134" t="e">
        <f>VLOOKUP($R35,УЧАСТНИКИ!$A$2:$K$716,4,FALSE)</f>
        <v>#N/A</v>
      </c>
      <c r="E35" s="134" t="e">
        <f>VLOOKUP($R35,УЧАСТНИКИ!$A$2:$K$716,8,FALSE)</f>
        <v>#N/A</v>
      </c>
      <c r="F35" s="216" t="e">
        <f>VLOOKUP($R35,УЧАСТНИКИ!$A$2:$K$716,5,FALSE)</f>
        <v>#N/A</v>
      </c>
      <c r="G35" s="134" t="e">
        <f>VLOOKUP($R35,УЧАСТНИКИ!#REF!,7,FALSE)</f>
        <v>#REF!</v>
      </c>
      <c r="H35" s="134" t="e">
        <f>VLOOKUP($R35,УЧАСТНИКИ!$A$2:$K$716,11,FALSE)</f>
        <v>#N/A</v>
      </c>
      <c r="I35" s="208"/>
      <c r="J35" s="208"/>
      <c r="K35" s="208"/>
      <c r="L35" s="208"/>
      <c r="M35" s="208"/>
      <c r="N35" s="208"/>
      <c r="O35" s="208"/>
      <c r="P35" s="209"/>
      <c r="Q35" s="135"/>
      <c r="R35" s="189"/>
    </row>
    <row r="36" spans="1:18" ht="24.95" hidden="1" customHeight="1" x14ac:dyDescent="0.25">
      <c r="A36" s="132">
        <v>12</v>
      </c>
      <c r="B36" s="133" t="e">
        <f>VLOOKUP($R36,УЧАСТНИКИ!$A$2:$K$716,3,FALSE)</f>
        <v>#N/A</v>
      </c>
      <c r="C36" s="187">
        <f t="shared" si="0"/>
        <v>0</v>
      </c>
      <c r="D36" s="134" t="e">
        <f>VLOOKUP($R36,УЧАСТНИКИ!$A$2:$K$716,4,FALSE)</f>
        <v>#N/A</v>
      </c>
      <c r="E36" s="134" t="e">
        <f>VLOOKUP($R36,УЧАСТНИКИ!$A$2:$K$716,8,FALSE)</f>
        <v>#N/A</v>
      </c>
      <c r="F36" s="216" t="e">
        <f>VLOOKUP($R36,УЧАСТНИКИ!$A$2:$K$716,5,FALSE)</f>
        <v>#N/A</v>
      </c>
      <c r="G36" s="134" t="e">
        <f>VLOOKUP($R36,УЧАСТНИКИ!#REF!,7,FALSE)</f>
        <v>#REF!</v>
      </c>
      <c r="H36" s="134" t="e">
        <f>VLOOKUP($R36,УЧАСТНИКИ!$A$2:$K$716,11,FALSE)</f>
        <v>#N/A</v>
      </c>
      <c r="I36" s="208"/>
      <c r="J36" s="208"/>
      <c r="K36" s="208"/>
      <c r="L36" s="208"/>
      <c r="M36" s="208"/>
      <c r="N36" s="208"/>
      <c r="O36" s="208"/>
      <c r="P36" s="209"/>
      <c r="Q36" s="135"/>
      <c r="R36" s="189"/>
    </row>
    <row r="37" spans="1:18" ht="24.95" hidden="1" customHeight="1" x14ac:dyDescent="0.25">
      <c r="A37" s="132">
        <v>13</v>
      </c>
      <c r="B37" s="133" t="e">
        <f>VLOOKUP($R37,УЧАСТНИКИ!$A$2:$K$716,3,FALSE)</f>
        <v>#N/A</v>
      </c>
      <c r="C37" s="187">
        <f t="shared" si="0"/>
        <v>0</v>
      </c>
      <c r="D37" s="134" t="e">
        <f>VLOOKUP($R37,УЧАСТНИКИ!$A$2:$K$716,4,FALSE)</f>
        <v>#N/A</v>
      </c>
      <c r="E37" s="134" t="e">
        <f>VLOOKUP($R37,УЧАСТНИКИ!$A$2:$K$716,8,FALSE)</f>
        <v>#N/A</v>
      </c>
      <c r="F37" s="216" t="e">
        <f>VLOOKUP($R37,УЧАСТНИКИ!$A$2:$K$716,5,FALSE)</f>
        <v>#N/A</v>
      </c>
      <c r="G37" s="134" t="e">
        <f>VLOOKUP($R37,УЧАСТНИКИ!#REF!,7,FALSE)</f>
        <v>#REF!</v>
      </c>
      <c r="H37" s="134" t="e">
        <f>VLOOKUP($R37,УЧАСТНИКИ!$A$2:$K$716,11,FALSE)</f>
        <v>#N/A</v>
      </c>
      <c r="I37" s="208"/>
      <c r="J37" s="208"/>
      <c r="K37" s="208"/>
      <c r="L37" s="208"/>
      <c r="M37" s="208"/>
      <c r="N37" s="208"/>
      <c r="O37" s="208"/>
      <c r="P37" s="209"/>
      <c r="Q37" s="135"/>
      <c r="R37" s="189"/>
    </row>
    <row r="38" spans="1:18" ht="15.75" x14ac:dyDescent="0.25">
      <c r="B38" s="222" t="s">
        <v>33</v>
      </c>
    </row>
    <row r="40" spans="1:18" ht="15.75" x14ac:dyDescent="0.25">
      <c r="B40" s="222" t="s">
        <v>34</v>
      </c>
      <c r="D40" s="54"/>
      <c r="E40" s="54"/>
      <c r="F40" s="54"/>
      <c r="G40" s="54"/>
      <c r="H40" s="54"/>
      <c r="R40" s="200"/>
    </row>
    <row r="41" spans="1:18" x14ac:dyDescent="0.2">
      <c r="R41" s="200"/>
    </row>
    <row r="42" spans="1:18" ht="18" customHeight="1" x14ac:dyDescent="0.25">
      <c r="A42" s="132"/>
      <c r="B42" s="348"/>
      <c r="C42" s="348"/>
      <c r="D42" s="134"/>
      <c r="E42" s="134"/>
      <c r="F42" s="134"/>
      <c r="G42" s="134"/>
      <c r="H42" s="135"/>
      <c r="I42" s="179"/>
      <c r="J42" s="136"/>
      <c r="K42" s="137"/>
      <c r="L42" s="151"/>
      <c r="M42" s="137"/>
      <c r="N42" s="137"/>
      <c r="O42" s="137"/>
      <c r="P42" s="137"/>
      <c r="Q42" s="137"/>
      <c r="R42" s="189"/>
    </row>
    <row r="43" spans="1:18" ht="18" customHeight="1" x14ac:dyDescent="0.2">
      <c r="A43" s="132"/>
      <c r="D43" s="134"/>
      <c r="E43" s="134"/>
      <c r="F43" s="134"/>
      <c r="G43" s="134"/>
      <c r="H43" s="135"/>
      <c r="I43" s="179"/>
      <c r="J43" s="136"/>
      <c r="K43" s="137"/>
      <c r="L43" s="151"/>
      <c r="M43" s="137"/>
      <c r="N43" s="137"/>
      <c r="O43" s="137"/>
      <c r="P43" s="137"/>
      <c r="Q43" s="137"/>
      <c r="R43" s="189"/>
    </row>
    <row r="44" spans="1:18" ht="18" customHeight="1" x14ac:dyDescent="0.2">
      <c r="A44" s="132"/>
      <c r="B44" s="133"/>
      <c r="C44" s="133"/>
      <c r="D44" s="134"/>
      <c r="E44" s="134"/>
      <c r="F44" s="134"/>
      <c r="G44" s="134"/>
      <c r="H44" s="135"/>
      <c r="I44" s="179"/>
      <c r="J44" s="136"/>
      <c r="K44" s="137"/>
      <c r="L44" s="151"/>
      <c r="M44" s="137"/>
      <c r="N44" s="137"/>
      <c r="O44" s="137"/>
      <c r="P44" s="137"/>
      <c r="Q44" s="137"/>
      <c r="R44" s="189"/>
    </row>
    <row r="45" spans="1:18" ht="18" customHeight="1" x14ac:dyDescent="0.2">
      <c r="A45" s="132"/>
      <c r="B45" s="133"/>
      <c r="C45" s="133"/>
      <c r="D45" s="134"/>
      <c r="E45" s="134"/>
      <c r="F45" s="134"/>
      <c r="G45" s="134"/>
      <c r="H45" s="135"/>
      <c r="I45" s="179"/>
      <c r="J45" s="136"/>
      <c r="K45" s="137"/>
      <c r="L45" s="151"/>
      <c r="M45" s="137"/>
      <c r="N45" s="137"/>
      <c r="O45" s="137"/>
      <c r="P45" s="137"/>
      <c r="Q45" s="137"/>
      <c r="R45" s="158"/>
    </row>
    <row r="46" spans="1:18" ht="18" customHeight="1" x14ac:dyDescent="0.2">
      <c r="A46" s="132"/>
      <c r="B46" s="133"/>
      <c r="C46" s="133"/>
      <c r="D46" s="134"/>
      <c r="E46" s="134"/>
      <c r="F46" s="134"/>
      <c r="G46" s="134"/>
      <c r="H46" s="135"/>
      <c r="I46" s="179"/>
      <c r="J46" s="136"/>
      <c r="K46" s="137"/>
      <c r="L46" s="151"/>
      <c r="M46" s="137"/>
      <c r="N46" s="137"/>
      <c r="O46" s="137"/>
      <c r="P46" s="137"/>
      <c r="Q46" s="137"/>
      <c r="R46" s="158"/>
    </row>
    <row r="47" spans="1:18" ht="18" hidden="1" customHeight="1" x14ac:dyDescent="0.2">
      <c r="A47" s="132" t="s">
        <v>50</v>
      </c>
      <c r="B47" s="133" t="e">
        <f>VLOOKUP($R47,УЧАСТНИКИ!#REF!,3,FALSE)</f>
        <v>#REF!</v>
      </c>
      <c r="C47" s="133"/>
      <c r="D47" s="134" t="e">
        <f>VLOOKUP($R47,УЧАСТНИКИ!#REF!,4,FALSE)</f>
        <v>#REF!</v>
      </c>
      <c r="E47" s="134" t="e">
        <f>VLOOKUP($R47,УЧАСТНИКИ!#REF!,8,FALSE)</f>
        <v>#REF!</v>
      </c>
      <c r="F47" s="134" t="e">
        <f>VLOOKUP($R47,УЧАСТНИКИ!#REF!,5,FALSE)</f>
        <v>#REF!</v>
      </c>
      <c r="G47" s="134" t="e">
        <f>VLOOKUP($R47,УЧАСТНИКИ!#REF!,7,FALSE)</f>
        <v>#REF!</v>
      </c>
      <c r="H47" s="135" t="e">
        <f>VLOOKUP($R47,УЧАСТНИКИ!#REF!,11,FALSE)</f>
        <v>#REF!</v>
      </c>
      <c r="I47" s="179"/>
      <c r="J47" s="136"/>
      <c r="K47" s="137" t="s">
        <v>69</v>
      </c>
      <c r="L47" s="151" t="e">
        <f>VLOOKUP(#REF!,УЧАСТНИКИ!#REF!,9,FALSE)</f>
        <v>#REF!</v>
      </c>
      <c r="M47" s="137"/>
      <c r="N47" s="137"/>
      <c r="O47" s="137"/>
      <c r="P47" s="137"/>
      <c r="Q47" s="137"/>
      <c r="R47" s="158"/>
    </row>
    <row r="48" spans="1:18" ht="18" hidden="1" customHeight="1" x14ac:dyDescent="0.2">
      <c r="A48" s="132" t="s">
        <v>49</v>
      </c>
      <c r="B48" s="133" t="e">
        <f>VLOOKUP($R48,УЧАСТНИКИ!#REF!,3,FALSE)</f>
        <v>#REF!</v>
      </c>
      <c r="C48" s="133"/>
      <c r="D48" s="134" t="e">
        <f>VLOOKUP($R48,УЧАСТНИКИ!#REF!,4,FALSE)</f>
        <v>#REF!</v>
      </c>
      <c r="E48" s="134" t="e">
        <f>VLOOKUP($R48,УЧАСТНИКИ!#REF!,8,FALSE)</f>
        <v>#REF!</v>
      </c>
      <c r="F48" s="134" t="e">
        <f>VLOOKUP($R48,УЧАСТНИКИ!#REF!,5,FALSE)</f>
        <v>#REF!</v>
      </c>
      <c r="G48" s="134" t="e">
        <f>VLOOKUP($R48,УЧАСТНИКИ!#REF!,7,FALSE)</f>
        <v>#REF!</v>
      </c>
      <c r="H48" s="135" t="e">
        <f>VLOOKUP($R48,УЧАСТНИКИ!#REF!,11,FALSE)</f>
        <v>#REF!</v>
      </c>
      <c r="I48" s="179"/>
      <c r="J48" s="136"/>
      <c r="K48" s="137" t="s">
        <v>69</v>
      </c>
      <c r="L48" s="151" t="e">
        <f>VLOOKUP(#REF!,УЧАСТНИКИ!#REF!,9,FALSE)</f>
        <v>#REF!</v>
      </c>
      <c r="M48" s="137"/>
      <c r="N48" s="137"/>
      <c r="O48" s="137"/>
      <c r="P48" s="137"/>
      <c r="Q48" s="137"/>
      <c r="R48" s="158"/>
    </row>
    <row r="49" spans="1:18" ht="18" hidden="1" customHeight="1" x14ac:dyDescent="0.2">
      <c r="A49" s="132" t="s">
        <v>48</v>
      </c>
      <c r="B49" s="133" t="e">
        <f>VLOOKUP($R49,УЧАСТНИКИ!#REF!,3,FALSE)</f>
        <v>#REF!</v>
      </c>
      <c r="C49" s="133"/>
      <c r="D49" s="134" t="e">
        <f>VLOOKUP($R49,УЧАСТНИКИ!#REF!,4,FALSE)</f>
        <v>#REF!</v>
      </c>
      <c r="E49" s="134" t="e">
        <f>VLOOKUP($R49,УЧАСТНИКИ!#REF!,8,FALSE)</f>
        <v>#REF!</v>
      </c>
      <c r="F49" s="134" t="e">
        <f>VLOOKUP($R49,УЧАСТНИКИ!#REF!,5,FALSE)</f>
        <v>#REF!</v>
      </c>
      <c r="G49" s="134" t="e">
        <f>VLOOKUP($R49,УЧАСТНИКИ!#REF!,7,FALSE)</f>
        <v>#REF!</v>
      </c>
      <c r="H49" s="135" t="e">
        <f>VLOOKUP($R49,УЧАСТНИКИ!#REF!,11,FALSE)</f>
        <v>#REF!</v>
      </c>
      <c r="I49" s="179"/>
      <c r="J49" s="136"/>
      <c r="K49" s="137" t="s">
        <v>69</v>
      </c>
      <c r="L49" s="151" t="e">
        <f>VLOOKUP(#REF!,УЧАСТНИКИ!#REF!,9,FALSE)</f>
        <v>#REF!</v>
      </c>
      <c r="M49" s="137"/>
      <c r="N49" s="137"/>
      <c r="O49" s="137"/>
      <c r="P49" s="137"/>
      <c r="Q49" s="137"/>
      <c r="R49" s="158"/>
    </row>
    <row r="50" spans="1:18" ht="18" hidden="1" customHeight="1" x14ac:dyDescent="0.2">
      <c r="A50" s="132" t="s">
        <v>47</v>
      </c>
      <c r="B50" s="133" t="e">
        <f>VLOOKUP($R50,УЧАСТНИКИ!#REF!,3,FALSE)</f>
        <v>#REF!</v>
      </c>
      <c r="C50" s="133"/>
      <c r="D50" s="134" t="e">
        <f>VLOOKUP($R50,УЧАСТНИКИ!#REF!,4,FALSE)</f>
        <v>#REF!</v>
      </c>
      <c r="E50" s="134" t="e">
        <f>VLOOKUP($R50,УЧАСТНИКИ!#REF!,8,FALSE)</f>
        <v>#REF!</v>
      </c>
      <c r="F50" s="134" t="e">
        <f>VLOOKUP($R50,УЧАСТНИКИ!#REF!,5,FALSE)</f>
        <v>#REF!</v>
      </c>
      <c r="G50" s="134" t="e">
        <f>VLOOKUP($R50,УЧАСТНИКИ!#REF!,7,FALSE)</f>
        <v>#REF!</v>
      </c>
      <c r="H50" s="135" t="e">
        <f>VLOOKUP($R50,УЧАСТНИКИ!#REF!,11,FALSE)</f>
        <v>#REF!</v>
      </c>
      <c r="I50" s="179"/>
      <c r="J50" s="136"/>
      <c r="K50" s="137" t="s">
        <v>69</v>
      </c>
      <c r="L50" s="151" t="e">
        <f>VLOOKUP(#REF!,УЧАСТНИКИ!#REF!,9,FALSE)</f>
        <v>#REF!</v>
      </c>
      <c r="M50" s="137"/>
      <c r="N50" s="137"/>
      <c r="O50" s="137"/>
      <c r="P50" s="137"/>
      <c r="Q50" s="137"/>
      <c r="R50" s="158"/>
    </row>
    <row r="51" spans="1:18" ht="18" hidden="1" customHeight="1" x14ac:dyDescent="0.2">
      <c r="A51" s="132" t="s">
        <v>110</v>
      </c>
      <c r="B51" s="133" t="e">
        <f>VLOOKUP($R51,УЧАСТНИКИ!#REF!,3,FALSE)</f>
        <v>#REF!</v>
      </c>
      <c r="C51" s="133"/>
      <c r="D51" s="134" t="e">
        <f>VLOOKUP($R51,УЧАСТНИКИ!#REF!,4,FALSE)</f>
        <v>#REF!</v>
      </c>
      <c r="E51" s="134" t="e">
        <f>VLOOKUP($R51,УЧАСТНИКИ!#REF!,8,FALSE)</f>
        <v>#REF!</v>
      </c>
      <c r="F51" s="134" t="e">
        <f>VLOOKUP($R51,УЧАСТНИКИ!#REF!,5,FALSE)</f>
        <v>#REF!</v>
      </c>
      <c r="G51" s="134" t="e">
        <f>VLOOKUP($R51,УЧАСТНИКИ!#REF!,7,FALSE)</f>
        <v>#REF!</v>
      </c>
      <c r="H51" s="135" t="e">
        <f>VLOOKUP($R51,УЧАСТНИКИ!#REF!,11,FALSE)</f>
        <v>#REF!</v>
      </c>
      <c r="I51" s="179"/>
      <c r="J51" s="136"/>
      <c r="K51" s="137" t="s">
        <v>69</v>
      </c>
      <c r="L51" s="151" t="e">
        <f>VLOOKUP(#REF!,УЧАСТНИКИ!#REF!,9,FALSE)</f>
        <v>#REF!</v>
      </c>
      <c r="M51" s="137"/>
      <c r="N51" s="137"/>
      <c r="O51" s="137"/>
      <c r="P51" s="137"/>
      <c r="Q51" s="137"/>
      <c r="R51" s="158"/>
    </row>
    <row r="52" spans="1:18" ht="18" hidden="1" customHeight="1" x14ac:dyDescent="0.2">
      <c r="A52" s="132" t="s">
        <v>111</v>
      </c>
      <c r="B52" s="133" t="e">
        <f>VLOOKUP($R52,УЧАСТНИКИ!#REF!,3,FALSE)</f>
        <v>#REF!</v>
      </c>
      <c r="C52" s="133"/>
      <c r="D52" s="134" t="e">
        <f>VLOOKUP($R52,УЧАСТНИКИ!#REF!,4,FALSE)</f>
        <v>#REF!</v>
      </c>
      <c r="E52" s="134" t="e">
        <f>VLOOKUP($R52,УЧАСТНИКИ!#REF!,8,FALSE)</f>
        <v>#REF!</v>
      </c>
      <c r="F52" s="134" t="e">
        <f>VLOOKUP($R52,УЧАСТНИКИ!#REF!,5,FALSE)</f>
        <v>#REF!</v>
      </c>
      <c r="G52" s="134" t="e">
        <f>VLOOKUP($R52,УЧАСТНИКИ!#REF!,7,FALSE)</f>
        <v>#REF!</v>
      </c>
      <c r="H52" s="135" t="e">
        <f>VLOOKUP($R52,УЧАСТНИКИ!#REF!,11,FALSE)</f>
        <v>#REF!</v>
      </c>
      <c r="I52" s="179"/>
      <c r="J52" s="136"/>
      <c r="K52" s="137" t="s">
        <v>69</v>
      </c>
      <c r="L52" s="151" t="e">
        <f>VLOOKUP(#REF!,УЧАСТНИКИ!#REF!,9,FALSE)</f>
        <v>#REF!</v>
      </c>
      <c r="M52" s="137"/>
      <c r="N52" s="137"/>
      <c r="O52" s="137"/>
      <c r="P52" s="137"/>
      <c r="Q52" s="137"/>
      <c r="R52" s="158"/>
    </row>
    <row r="53" spans="1:18" ht="18" hidden="1" customHeight="1" x14ac:dyDescent="0.2">
      <c r="A53" s="132" t="s">
        <v>118</v>
      </c>
      <c r="B53" s="133" t="e">
        <f>VLOOKUP($R53,УЧАСТНИКИ!#REF!,3,FALSE)</f>
        <v>#REF!</v>
      </c>
      <c r="C53" s="133"/>
      <c r="D53" s="134" t="e">
        <f>VLOOKUP($R53,УЧАСТНИКИ!#REF!,4,FALSE)</f>
        <v>#REF!</v>
      </c>
      <c r="E53" s="134" t="e">
        <f>VLOOKUP($R53,УЧАСТНИКИ!#REF!,8,FALSE)</f>
        <v>#REF!</v>
      </c>
      <c r="F53" s="134" t="e">
        <f>VLOOKUP($R53,УЧАСТНИКИ!#REF!,5,FALSE)</f>
        <v>#REF!</v>
      </c>
      <c r="G53" s="134" t="e">
        <f>VLOOKUP($R53,УЧАСТНИКИ!#REF!,7,FALSE)</f>
        <v>#REF!</v>
      </c>
      <c r="H53" s="135" t="e">
        <f>VLOOKUP($R53,УЧАСТНИКИ!#REF!,11,FALSE)</f>
        <v>#REF!</v>
      </c>
      <c r="I53" s="179"/>
      <c r="J53" s="136"/>
      <c r="K53" s="137" t="s">
        <v>69</v>
      </c>
      <c r="L53" s="151" t="e">
        <f>VLOOKUP(#REF!,УЧАСТНИКИ!#REF!,9,FALSE)</f>
        <v>#REF!</v>
      </c>
      <c r="M53" s="137"/>
      <c r="N53" s="137"/>
      <c r="O53" s="137"/>
      <c r="P53" s="137"/>
      <c r="Q53" s="137"/>
      <c r="R53" s="158"/>
    </row>
    <row r="54" spans="1:18" ht="18" hidden="1" customHeight="1" x14ac:dyDescent="0.2">
      <c r="A54" s="132" t="s">
        <v>119</v>
      </c>
      <c r="B54" s="133" t="e">
        <f>VLOOKUP($R54,УЧАСТНИКИ!#REF!,3,FALSE)</f>
        <v>#REF!</v>
      </c>
      <c r="C54" s="133"/>
      <c r="D54" s="134" t="e">
        <f>VLOOKUP($R54,УЧАСТНИКИ!#REF!,4,FALSE)</f>
        <v>#REF!</v>
      </c>
      <c r="E54" s="134" t="e">
        <f>VLOOKUP($R54,УЧАСТНИКИ!#REF!,8,FALSE)</f>
        <v>#REF!</v>
      </c>
      <c r="F54" s="134" t="e">
        <f>VLOOKUP($R54,УЧАСТНИКИ!#REF!,5,FALSE)</f>
        <v>#REF!</v>
      </c>
      <c r="G54" s="134" t="e">
        <f>VLOOKUP($R54,УЧАСТНИКИ!#REF!,7,FALSE)</f>
        <v>#REF!</v>
      </c>
      <c r="H54" s="135" t="e">
        <f>VLOOKUP($R54,УЧАСТНИКИ!#REF!,11,FALSE)</f>
        <v>#REF!</v>
      </c>
      <c r="I54" s="179"/>
      <c r="J54" s="136"/>
      <c r="K54" s="137" t="s">
        <v>69</v>
      </c>
      <c r="L54" s="151" t="e">
        <f>VLOOKUP(#REF!,УЧАСТНИКИ!#REF!,9,FALSE)</f>
        <v>#REF!</v>
      </c>
      <c r="M54" s="137"/>
      <c r="N54" s="137"/>
      <c r="O54" s="137"/>
      <c r="P54" s="137"/>
      <c r="Q54" s="137"/>
      <c r="R54" s="158"/>
    </row>
    <row r="55" spans="1:18" ht="18" hidden="1" customHeight="1" x14ac:dyDescent="0.2">
      <c r="A55" s="132" t="s">
        <v>120</v>
      </c>
      <c r="B55" s="133" t="e">
        <f>VLOOKUP($R55,УЧАСТНИКИ!#REF!,3,FALSE)</f>
        <v>#REF!</v>
      </c>
      <c r="C55" s="133"/>
      <c r="D55" s="134" t="e">
        <f>VLOOKUP($R55,УЧАСТНИКИ!#REF!,4,FALSE)</f>
        <v>#REF!</v>
      </c>
      <c r="E55" s="134" t="e">
        <f>VLOOKUP($R55,УЧАСТНИКИ!#REF!,8,FALSE)</f>
        <v>#REF!</v>
      </c>
      <c r="F55" s="134" t="e">
        <f>VLOOKUP($R55,УЧАСТНИКИ!#REF!,5,FALSE)</f>
        <v>#REF!</v>
      </c>
      <c r="G55" s="134" t="e">
        <f>VLOOKUP($R55,УЧАСТНИКИ!#REF!,7,FALSE)</f>
        <v>#REF!</v>
      </c>
      <c r="H55" s="135" t="e">
        <f>VLOOKUP($R55,УЧАСТНИКИ!#REF!,11,FALSE)</f>
        <v>#REF!</v>
      </c>
      <c r="I55" s="179"/>
      <c r="J55" s="136"/>
      <c r="K55" s="137" t="s">
        <v>69</v>
      </c>
      <c r="L55" s="151" t="e">
        <f>VLOOKUP(#REF!,УЧАСТНИКИ!#REF!,9,FALSE)</f>
        <v>#REF!</v>
      </c>
      <c r="M55" s="137"/>
      <c r="N55" s="137"/>
      <c r="O55" s="137"/>
      <c r="P55" s="137"/>
      <c r="Q55" s="137"/>
      <c r="R55" s="158"/>
    </row>
    <row r="56" spans="1:18" ht="18" hidden="1" customHeight="1" x14ac:dyDescent="0.2">
      <c r="A56" s="132" t="s">
        <v>121</v>
      </c>
      <c r="B56" s="133" t="e">
        <f>VLOOKUP($R56,УЧАСТНИКИ!#REF!,3,FALSE)</f>
        <v>#REF!</v>
      </c>
      <c r="C56" s="133"/>
      <c r="D56" s="134" t="e">
        <f>VLOOKUP($R56,УЧАСТНИКИ!#REF!,4,FALSE)</f>
        <v>#REF!</v>
      </c>
      <c r="E56" s="134" t="e">
        <f>VLOOKUP($R56,УЧАСТНИКИ!#REF!,8,FALSE)</f>
        <v>#REF!</v>
      </c>
      <c r="F56" s="134" t="e">
        <f>VLOOKUP($R56,УЧАСТНИКИ!#REF!,5,FALSE)</f>
        <v>#REF!</v>
      </c>
      <c r="G56" s="134" t="e">
        <f>VLOOKUP($R56,УЧАСТНИКИ!#REF!,7,FALSE)</f>
        <v>#REF!</v>
      </c>
      <c r="H56" s="135" t="e">
        <f>VLOOKUP($R56,УЧАСТНИКИ!#REF!,11,FALSE)</f>
        <v>#REF!</v>
      </c>
      <c r="I56" s="179"/>
      <c r="J56" s="136"/>
      <c r="K56" s="137" t="s">
        <v>69</v>
      </c>
      <c r="L56" s="151" t="e">
        <f>VLOOKUP(#REF!,УЧАСТНИКИ!#REF!,9,FALSE)</f>
        <v>#REF!</v>
      </c>
      <c r="M56" s="137"/>
      <c r="N56" s="137"/>
      <c r="O56" s="137"/>
      <c r="P56" s="137"/>
      <c r="Q56" s="137"/>
      <c r="R56" s="158"/>
    </row>
    <row r="57" spans="1:18" ht="18" hidden="1" customHeight="1" x14ac:dyDescent="0.2">
      <c r="A57" s="132" t="s">
        <v>112</v>
      </c>
      <c r="B57" s="133" t="e">
        <f>VLOOKUP($R57,УЧАСТНИКИ!#REF!,3,FALSE)</f>
        <v>#REF!</v>
      </c>
      <c r="C57" s="133"/>
      <c r="D57" s="134" t="e">
        <f>VLOOKUP($R57,УЧАСТНИКИ!#REF!,4,FALSE)</f>
        <v>#REF!</v>
      </c>
      <c r="E57" s="134" t="e">
        <f>VLOOKUP($R57,УЧАСТНИКИ!#REF!,8,FALSE)</f>
        <v>#REF!</v>
      </c>
      <c r="F57" s="134" t="e">
        <f>VLOOKUP($R57,УЧАСТНИКИ!#REF!,5,FALSE)</f>
        <v>#REF!</v>
      </c>
      <c r="G57" s="134" t="e">
        <f>VLOOKUP($R57,УЧАСТНИКИ!#REF!,7,FALSE)</f>
        <v>#REF!</v>
      </c>
      <c r="H57" s="135" t="e">
        <f>VLOOKUP($R57,УЧАСТНИКИ!#REF!,11,FALSE)</f>
        <v>#REF!</v>
      </c>
      <c r="I57" s="179"/>
      <c r="J57" s="136"/>
      <c r="K57" s="137" t="s">
        <v>69</v>
      </c>
      <c r="L57" s="151" t="e">
        <f>VLOOKUP(#REF!,УЧАСТНИКИ!#REF!,9,FALSE)</f>
        <v>#REF!</v>
      </c>
      <c r="M57" s="137"/>
      <c r="N57" s="137"/>
      <c r="O57" s="137"/>
      <c r="P57" s="137"/>
      <c r="Q57" s="137"/>
      <c r="R57" s="158"/>
    </row>
    <row r="58" spans="1:18" ht="18" hidden="1" customHeight="1" x14ac:dyDescent="0.2">
      <c r="A58" s="132" t="s">
        <v>113</v>
      </c>
      <c r="B58" s="133" t="e">
        <f>VLOOKUP($R58,УЧАСТНИКИ!#REF!,3,FALSE)</f>
        <v>#REF!</v>
      </c>
      <c r="C58" s="133"/>
      <c r="D58" s="134" t="e">
        <f>VLOOKUP($R58,УЧАСТНИКИ!#REF!,4,FALSE)</f>
        <v>#REF!</v>
      </c>
      <c r="E58" s="134" t="e">
        <f>VLOOKUP($R58,УЧАСТНИКИ!#REF!,8,FALSE)</f>
        <v>#REF!</v>
      </c>
      <c r="F58" s="134" t="e">
        <f>VLOOKUP($R58,УЧАСТНИКИ!#REF!,5,FALSE)</f>
        <v>#REF!</v>
      </c>
      <c r="G58" s="134" t="e">
        <f>VLOOKUP($R58,УЧАСТНИКИ!#REF!,7,FALSE)</f>
        <v>#REF!</v>
      </c>
      <c r="H58" s="135" t="e">
        <f>VLOOKUP($R58,УЧАСТНИКИ!#REF!,11,FALSE)</f>
        <v>#REF!</v>
      </c>
      <c r="I58" s="179"/>
      <c r="J58" s="136"/>
      <c r="K58" s="137" t="s">
        <v>69</v>
      </c>
      <c r="L58" s="151" t="e">
        <f>VLOOKUP(#REF!,УЧАСТНИКИ!#REF!,9,FALSE)</f>
        <v>#REF!</v>
      </c>
      <c r="M58" s="137"/>
      <c r="N58" s="137"/>
      <c r="O58" s="137"/>
      <c r="P58" s="137"/>
      <c r="Q58" s="137"/>
      <c r="R58" s="158"/>
    </row>
    <row r="59" spans="1:18" ht="18" hidden="1" customHeight="1" x14ac:dyDescent="0.2">
      <c r="A59" s="132" t="s">
        <v>114</v>
      </c>
      <c r="B59" s="133" t="e">
        <f>VLOOKUP($R59,УЧАСТНИКИ!#REF!,3,FALSE)</f>
        <v>#REF!</v>
      </c>
      <c r="C59" s="133"/>
      <c r="D59" s="134" t="e">
        <f>VLOOKUP($R59,УЧАСТНИКИ!#REF!,4,FALSE)</f>
        <v>#REF!</v>
      </c>
      <c r="E59" s="134" t="e">
        <f>VLOOKUP($R59,УЧАСТНИКИ!#REF!,8,FALSE)</f>
        <v>#REF!</v>
      </c>
      <c r="F59" s="134" t="e">
        <f>VLOOKUP($R59,УЧАСТНИКИ!#REF!,5,FALSE)</f>
        <v>#REF!</v>
      </c>
      <c r="G59" s="134" t="e">
        <f>VLOOKUP($R59,УЧАСТНИКИ!#REF!,7,FALSE)</f>
        <v>#REF!</v>
      </c>
      <c r="H59" s="135" t="e">
        <f>VLOOKUP($R59,УЧАСТНИКИ!#REF!,11,FALSE)</f>
        <v>#REF!</v>
      </c>
      <c r="I59" s="179"/>
      <c r="J59" s="136"/>
      <c r="K59" s="137" t="s">
        <v>69</v>
      </c>
      <c r="L59" s="151" t="e">
        <f>VLOOKUP(#REF!,УЧАСТНИКИ!#REF!,9,FALSE)</f>
        <v>#REF!</v>
      </c>
      <c r="M59" s="137"/>
      <c r="N59" s="137"/>
      <c r="O59" s="137"/>
      <c r="P59" s="137"/>
      <c r="Q59" s="137"/>
      <c r="R59" s="158"/>
    </row>
    <row r="60" spans="1:18" ht="18" hidden="1" customHeight="1" x14ac:dyDescent="0.2">
      <c r="A60" s="132" t="s">
        <v>115</v>
      </c>
      <c r="B60" s="133" t="e">
        <f>VLOOKUP($R60,УЧАСТНИКИ!#REF!,3,FALSE)</f>
        <v>#REF!</v>
      </c>
      <c r="C60" s="133"/>
      <c r="D60" s="134" t="e">
        <f>VLOOKUP($R60,УЧАСТНИКИ!#REF!,4,FALSE)</f>
        <v>#REF!</v>
      </c>
      <c r="E60" s="134" t="e">
        <f>VLOOKUP($R60,УЧАСТНИКИ!#REF!,8,FALSE)</f>
        <v>#REF!</v>
      </c>
      <c r="F60" s="134" t="e">
        <f>VLOOKUP($R60,УЧАСТНИКИ!#REF!,5,FALSE)</f>
        <v>#REF!</v>
      </c>
      <c r="G60" s="134" t="e">
        <f>VLOOKUP($R60,УЧАСТНИКИ!#REF!,7,FALSE)</f>
        <v>#REF!</v>
      </c>
      <c r="H60" s="135" t="e">
        <f>VLOOKUP($R60,УЧАСТНИКИ!#REF!,11,FALSE)</f>
        <v>#REF!</v>
      </c>
      <c r="I60" s="179"/>
      <c r="J60" s="136"/>
      <c r="K60" s="137" t="s">
        <v>69</v>
      </c>
      <c r="L60" s="151" t="e">
        <f>VLOOKUP(#REF!,УЧАСТНИКИ!#REF!,9,FALSE)</f>
        <v>#REF!</v>
      </c>
      <c r="M60" s="137"/>
      <c r="N60" s="137"/>
      <c r="O60" s="137"/>
      <c r="P60" s="137"/>
      <c r="Q60" s="137"/>
      <c r="R60" s="158"/>
    </row>
    <row r="61" spans="1:18" ht="18" hidden="1" customHeight="1" x14ac:dyDescent="0.2">
      <c r="A61" s="132" t="s">
        <v>116</v>
      </c>
      <c r="B61" s="133" t="e">
        <f>VLOOKUP($R61,УЧАСТНИКИ!#REF!,3,FALSE)</f>
        <v>#REF!</v>
      </c>
      <c r="C61" s="133"/>
      <c r="D61" s="134" t="e">
        <f>VLOOKUP($R61,УЧАСТНИКИ!#REF!,4,FALSE)</f>
        <v>#REF!</v>
      </c>
      <c r="E61" s="134" t="e">
        <f>VLOOKUP($R61,УЧАСТНИКИ!#REF!,8,FALSE)</f>
        <v>#REF!</v>
      </c>
      <c r="F61" s="134" t="e">
        <f>VLOOKUP($R61,УЧАСТНИКИ!#REF!,5,FALSE)</f>
        <v>#REF!</v>
      </c>
      <c r="G61" s="134" t="e">
        <f>VLOOKUP($R61,УЧАСТНИКИ!#REF!,7,FALSE)</f>
        <v>#REF!</v>
      </c>
      <c r="H61" s="135" t="e">
        <f>VLOOKUP($R61,УЧАСТНИКИ!#REF!,11,FALSE)</f>
        <v>#REF!</v>
      </c>
      <c r="I61" s="179"/>
      <c r="J61" s="136"/>
      <c r="K61" s="137" t="s">
        <v>69</v>
      </c>
      <c r="L61" s="151" t="e">
        <f>VLOOKUP(#REF!,УЧАСТНИКИ!#REF!,9,FALSE)</f>
        <v>#REF!</v>
      </c>
      <c r="M61" s="137"/>
      <c r="N61" s="137"/>
      <c r="O61" s="137"/>
      <c r="P61" s="137"/>
      <c r="Q61" s="137"/>
      <c r="R61" s="158"/>
    </row>
    <row r="62" spans="1:18" ht="18" hidden="1" customHeight="1" x14ac:dyDescent="0.2">
      <c r="A62" s="132" t="s">
        <v>117</v>
      </c>
      <c r="B62" s="133" t="e">
        <f>VLOOKUP($R62,УЧАСТНИКИ!#REF!,3,FALSE)</f>
        <v>#REF!</v>
      </c>
      <c r="C62" s="133"/>
      <c r="D62" s="134" t="e">
        <f>VLOOKUP($R62,УЧАСТНИКИ!#REF!,4,FALSE)</f>
        <v>#REF!</v>
      </c>
      <c r="E62" s="134" t="e">
        <f>VLOOKUP($R62,УЧАСТНИКИ!#REF!,8,FALSE)</f>
        <v>#REF!</v>
      </c>
      <c r="F62" s="134" t="e">
        <f>VLOOKUP($R62,УЧАСТНИКИ!#REF!,5,FALSE)</f>
        <v>#REF!</v>
      </c>
      <c r="G62" s="134" t="e">
        <f>VLOOKUP($R62,УЧАСТНИКИ!#REF!,7,FALSE)</f>
        <v>#REF!</v>
      </c>
      <c r="H62" s="135" t="e">
        <f>VLOOKUP($R62,УЧАСТНИКИ!#REF!,11,FALSE)</f>
        <v>#REF!</v>
      </c>
      <c r="I62" s="179"/>
      <c r="J62" s="136"/>
      <c r="K62" s="137" t="s">
        <v>69</v>
      </c>
      <c r="L62" s="151" t="e">
        <f>VLOOKUP(#REF!,УЧАСТНИКИ!#REF!,9,FALSE)</f>
        <v>#REF!</v>
      </c>
      <c r="M62" s="137"/>
      <c r="N62" s="137"/>
      <c r="O62" s="137"/>
      <c r="P62" s="137"/>
      <c r="Q62" s="137"/>
      <c r="R62" s="158"/>
    </row>
    <row r="63" spans="1:18" ht="18" hidden="1" customHeight="1" x14ac:dyDescent="0.2">
      <c r="A63" s="132" t="s">
        <v>122</v>
      </c>
      <c r="B63" s="133" t="e">
        <f>VLOOKUP($R63,УЧАСТНИКИ!#REF!,3,FALSE)</f>
        <v>#REF!</v>
      </c>
      <c r="C63" s="133"/>
      <c r="D63" s="134" t="e">
        <f>VLOOKUP($R63,УЧАСТНИКИ!#REF!,4,FALSE)</f>
        <v>#REF!</v>
      </c>
      <c r="E63" s="134" t="e">
        <f>VLOOKUP($R63,УЧАСТНИКИ!#REF!,8,FALSE)</f>
        <v>#REF!</v>
      </c>
      <c r="F63" s="134" t="e">
        <f>VLOOKUP($R63,УЧАСТНИКИ!#REF!,5,FALSE)</f>
        <v>#REF!</v>
      </c>
      <c r="G63" s="134" t="e">
        <f>VLOOKUP($R63,УЧАСТНИКИ!#REF!,7,FALSE)</f>
        <v>#REF!</v>
      </c>
      <c r="H63" s="135" t="e">
        <f>VLOOKUP($R63,УЧАСТНИКИ!#REF!,11,FALSE)</f>
        <v>#REF!</v>
      </c>
      <c r="I63" s="179"/>
      <c r="J63" s="136"/>
      <c r="K63" s="137" t="s">
        <v>69</v>
      </c>
      <c r="L63" s="151" t="e">
        <f>VLOOKUP(#REF!,УЧАСТНИКИ!#REF!,9,FALSE)</f>
        <v>#REF!</v>
      </c>
      <c r="M63" s="137"/>
      <c r="N63" s="137"/>
      <c r="O63" s="137"/>
      <c r="P63" s="137"/>
      <c r="Q63" s="137"/>
      <c r="R63" s="158"/>
    </row>
    <row r="64" spans="1:18" ht="18" hidden="1" customHeight="1" x14ac:dyDescent="0.2">
      <c r="A64" s="132" t="s">
        <v>71</v>
      </c>
      <c r="B64" s="133" t="e">
        <f>VLOOKUP($R64,УЧАСТНИКИ!#REF!,3,FALSE)</f>
        <v>#REF!</v>
      </c>
      <c r="C64" s="133"/>
      <c r="D64" s="134" t="e">
        <f>VLOOKUP($R64,УЧАСТНИКИ!#REF!,4,FALSE)</f>
        <v>#REF!</v>
      </c>
      <c r="E64" s="134" t="e">
        <f>VLOOKUP($R64,УЧАСТНИКИ!#REF!,8,FALSE)</f>
        <v>#REF!</v>
      </c>
      <c r="F64" s="134" t="e">
        <f>VLOOKUP($R64,УЧАСТНИКИ!#REF!,5,FALSE)</f>
        <v>#REF!</v>
      </c>
      <c r="G64" s="134" t="e">
        <f>VLOOKUP($R64,УЧАСТНИКИ!#REF!,7,FALSE)</f>
        <v>#REF!</v>
      </c>
      <c r="H64" s="135" t="e">
        <f>VLOOKUP($R64,УЧАСТНИКИ!#REF!,11,FALSE)</f>
        <v>#REF!</v>
      </c>
      <c r="I64" s="179"/>
      <c r="J64" s="136"/>
      <c r="K64" s="137" t="s">
        <v>69</v>
      </c>
      <c r="L64" s="151" t="e">
        <f>VLOOKUP(#REF!,УЧАСТНИКИ!#REF!,9,FALSE)</f>
        <v>#REF!</v>
      </c>
      <c r="M64" s="137"/>
      <c r="N64" s="137"/>
      <c r="O64" s="137"/>
      <c r="P64" s="137"/>
      <c r="Q64" s="137"/>
      <c r="R64" s="158"/>
    </row>
    <row r="65" spans="1:18" ht="18" hidden="1" customHeight="1" x14ac:dyDescent="0.2">
      <c r="A65" s="132" t="s">
        <v>72</v>
      </c>
      <c r="B65" s="133" t="e">
        <f>VLOOKUP($R65,УЧАСТНИКИ!#REF!,3,FALSE)</f>
        <v>#REF!</v>
      </c>
      <c r="C65" s="133"/>
      <c r="D65" s="134" t="e">
        <f>VLOOKUP($R65,УЧАСТНИКИ!#REF!,4,FALSE)</f>
        <v>#REF!</v>
      </c>
      <c r="E65" s="134" t="e">
        <f>VLOOKUP($R65,УЧАСТНИКИ!#REF!,8,FALSE)</f>
        <v>#REF!</v>
      </c>
      <c r="F65" s="134" t="e">
        <f>VLOOKUP($R65,УЧАСТНИКИ!#REF!,5,FALSE)</f>
        <v>#REF!</v>
      </c>
      <c r="G65" s="134" t="e">
        <f>VLOOKUP($R65,УЧАСТНИКИ!#REF!,7,FALSE)</f>
        <v>#REF!</v>
      </c>
      <c r="H65" s="135" t="e">
        <f>VLOOKUP($R65,УЧАСТНИКИ!#REF!,11,FALSE)</f>
        <v>#REF!</v>
      </c>
      <c r="I65" s="179"/>
      <c r="J65" s="136"/>
      <c r="K65" s="137" t="s">
        <v>69</v>
      </c>
      <c r="L65" s="151" t="e">
        <f>VLOOKUP(#REF!,УЧАСТНИКИ!#REF!,9,FALSE)</f>
        <v>#REF!</v>
      </c>
      <c r="M65" s="137"/>
      <c r="N65" s="137"/>
      <c r="O65" s="137"/>
      <c r="P65" s="137"/>
      <c r="Q65" s="137"/>
      <c r="R65" s="158"/>
    </row>
    <row r="66" spans="1:18" ht="18" hidden="1" customHeight="1" x14ac:dyDescent="0.2">
      <c r="A66" s="132" t="s">
        <v>73</v>
      </c>
      <c r="B66" s="133" t="e">
        <f>VLOOKUP($R66,УЧАСТНИКИ!#REF!,3,FALSE)</f>
        <v>#REF!</v>
      </c>
      <c r="C66" s="133"/>
      <c r="D66" s="134" t="e">
        <f>VLOOKUP($R66,УЧАСТНИКИ!#REF!,4,FALSE)</f>
        <v>#REF!</v>
      </c>
      <c r="E66" s="134" t="e">
        <f>VLOOKUP($R66,УЧАСТНИКИ!#REF!,8,FALSE)</f>
        <v>#REF!</v>
      </c>
      <c r="F66" s="134" t="e">
        <f>VLOOKUP($R66,УЧАСТНИКИ!#REF!,5,FALSE)</f>
        <v>#REF!</v>
      </c>
      <c r="G66" s="134" t="e">
        <f>VLOOKUP($R66,УЧАСТНИКИ!#REF!,7,FALSE)</f>
        <v>#REF!</v>
      </c>
      <c r="H66" s="135" t="e">
        <f>VLOOKUP($R66,УЧАСТНИКИ!#REF!,11,FALSE)</f>
        <v>#REF!</v>
      </c>
      <c r="I66" s="179"/>
      <c r="J66" s="136"/>
      <c r="K66" s="137" t="s">
        <v>69</v>
      </c>
      <c r="L66" s="151" t="e">
        <f>VLOOKUP(#REF!,УЧАСТНИКИ!#REF!,9,FALSE)</f>
        <v>#REF!</v>
      </c>
      <c r="M66" s="137"/>
      <c r="N66" s="137"/>
      <c r="O66" s="137"/>
      <c r="P66" s="137"/>
      <c r="Q66" s="137"/>
      <c r="R66" s="158"/>
    </row>
    <row r="67" spans="1:18" ht="18" hidden="1" customHeight="1" x14ac:dyDescent="0.2">
      <c r="A67" s="132" t="s">
        <v>123</v>
      </c>
      <c r="B67" s="133" t="e">
        <f>VLOOKUP($R67,УЧАСТНИКИ!#REF!,3,FALSE)</f>
        <v>#REF!</v>
      </c>
      <c r="C67" s="133"/>
      <c r="D67" s="134" t="e">
        <f>VLOOKUP($R67,УЧАСТНИКИ!#REF!,4,FALSE)</f>
        <v>#REF!</v>
      </c>
      <c r="E67" s="134" t="e">
        <f>VLOOKUP($R67,УЧАСТНИКИ!#REF!,8,FALSE)</f>
        <v>#REF!</v>
      </c>
      <c r="F67" s="134" t="e">
        <f>VLOOKUP($R67,УЧАСТНИКИ!#REF!,5,FALSE)</f>
        <v>#REF!</v>
      </c>
      <c r="G67" s="134" t="e">
        <f>VLOOKUP($R67,УЧАСТНИКИ!#REF!,7,FALSE)</f>
        <v>#REF!</v>
      </c>
      <c r="H67" s="135" t="e">
        <f>VLOOKUP($R67,УЧАСТНИКИ!#REF!,11,FALSE)</f>
        <v>#REF!</v>
      </c>
      <c r="I67" s="179"/>
      <c r="J67" s="136"/>
      <c r="K67" s="137" t="s">
        <v>69</v>
      </c>
      <c r="L67" s="151" t="e">
        <f>VLOOKUP(#REF!,УЧАСТНИКИ!#REF!,9,FALSE)</f>
        <v>#REF!</v>
      </c>
      <c r="M67" s="137"/>
      <c r="N67" s="137"/>
      <c r="O67" s="137"/>
      <c r="P67" s="137"/>
      <c r="Q67" s="137"/>
      <c r="R67" s="158"/>
    </row>
  </sheetData>
  <mergeCells count="12">
    <mergeCell ref="B24:D24"/>
    <mergeCell ref="A1:P1"/>
    <mergeCell ref="A2:Q2"/>
    <mergeCell ref="A3:P3"/>
    <mergeCell ref="F5:H5"/>
    <mergeCell ref="I5:K5"/>
    <mergeCell ref="M5:N5"/>
    <mergeCell ref="A6:B6"/>
    <mergeCell ref="G6:H6"/>
    <mergeCell ref="I8:K8"/>
    <mergeCell ref="M8:O8"/>
    <mergeCell ref="B9:D9"/>
  </mergeCells>
  <printOptions horizontalCentered="1"/>
  <pageMargins left="0.19685039370078741" right="0.19685039370078741" top="0.39370078740157483" bottom="0.19685039370078741" header="0.27559055118110237" footer="0.23622047244094491"/>
  <pageSetup paperSize="9" scale="83" fitToHeight="6" orientation="landscape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G42"/>
  <sheetViews>
    <sheetView view="pageBreakPreview" zoomScale="75" zoomScaleNormal="100" zoomScaleSheetLayoutView="75" workbookViewId="0">
      <selection activeCell="H12" sqref="H12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1.85546875" style="58" bestFit="1" customWidth="1"/>
    <col min="9" max="9" width="8.7109375" style="114" customWidth="1"/>
    <col min="10" max="10" width="8.7109375" style="58" customWidth="1"/>
    <col min="11" max="11" width="9.7109375" style="54" customWidth="1"/>
    <col min="12" max="15" width="8.7109375" style="54" customWidth="1"/>
    <col min="16" max="18" width="7" style="54" customWidth="1"/>
    <col min="19" max="19" width="19.5703125" style="54" customWidth="1"/>
    <col min="20" max="20" width="8.28515625" style="54" customWidth="1" outlineLevel="1"/>
    <col min="21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</row>
    <row r="4" spans="1:33" ht="36.75" customHeight="1" x14ac:dyDescent="0.25">
      <c r="A4" s="457" t="str">
        <f>Name_4</f>
        <v>ЛИЧНО-КОМАНДНЫЙ ЧЕМПИОНАТ РЕСПУБЛИКИ ТАТАРСТАН ПО ЛЕГКОЙ АТЛЕТИКЕ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</row>
    <row r="5" spans="1:33" x14ac:dyDescent="0.2">
      <c r="A5" s="347"/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</row>
    <row r="6" spans="1:33" ht="21.75" customHeight="1" x14ac:dyDescent="0.3">
      <c r="C6" s="349"/>
      <c r="E6" s="59"/>
      <c r="F6" s="450" t="s">
        <v>8</v>
      </c>
      <c r="G6" s="450"/>
      <c r="H6" s="450"/>
      <c r="I6" s="470" t="s">
        <v>63</v>
      </c>
      <c r="J6" s="471"/>
      <c r="K6" s="471"/>
      <c r="L6" s="459" t="s">
        <v>63</v>
      </c>
      <c r="M6" s="459"/>
      <c r="N6" s="350"/>
      <c r="O6" s="350"/>
      <c r="P6" s="213"/>
      <c r="Q6" s="213"/>
      <c r="R6" s="213"/>
      <c r="AG6" s="59" t="s">
        <v>408</v>
      </c>
    </row>
    <row r="7" spans="1:33" ht="16.5" customHeight="1" x14ac:dyDescent="0.3">
      <c r="A7" s="460" t="s">
        <v>414</v>
      </c>
      <c r="B7" s="460"/>
      <c r="C7" s="349"/>
      <c r="E7" s="59"/>
      <c r="F7" s="116"/>
      <c r="G7" s="452"/>
      <c r="H7" s="452"/>
      <c r="S7" s="261" t="s">
        <v>63</v>
      </c>
    </row>
    <row r="8" spans="1:33" ht="13.5" customHeight="1" x14ac:dyDescent="0.25">
      <c r="A8" s="118" t="s">
        <v>63</v>
      </c>
      <c r="E8" s="59"/>
      <c r="F8" s="148" t="s">
        <v>45</v>
      </c>
      <c r="H8" s="62" t="str">
        <f>d_2</f>
        <v>07 ИЮЛЯ 2017г.</v>
      </c>
      <c r="J8" s="119"/>
      <c r="K8" s="120"/>
      <c r="L8" s="120"/>
      <c r="M8" s="120"/>
      <c r="N8" s="120"/>
      <c r="P8" s="214"/>
      <c r="Q8" s="214"/>
      <c r="R8" s="214"/>
      <c r="S8" s="261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128</v>
      </c>
      <c r="D9" s="123" t="s">
        <v>9</v>
      </c>
      <c r="E9" s="123" t="s">
        <v>2</v>
      </c>
      <c r="F9" s="123" t="s">
        <v>66</v>
      </c>
      <c r="G9" s="123" t="s">
        <v>65</v>
      </c>
      <c r="H9" s="123" t="s">
        <v>65</v>
      </c>
      <c r="I9" s="461" t="s">
        <v>125</v>
      </c>
      <c r="J9" s="462"/>
      <c r="K9" s="463"/>
      <c r="L9" s="464" t="s">
        <v>45</v>
      </c>
      <c r="M9" s="465"/>
      <c r="N9" s="466"/>
      <c r="O9" s="123" t="s">
        <v>126</v>
      </c>
      <c r="P9" s="123" t="s">
        <v>5</v>
      </c>
      <c r="Q9" s="123" t="s">
        <v>175</v>
      </c>
      <c r="R9" s="123" t="s">
        <v>178</v>
      </c>
      <c r="S9" s="126" t="s">
        <v>7</v>
      </c>
    </row>
    <row r="10" spans="1:33" ht="21.75" customHeight="1" x14ac:dyDescent="0.2">
      <c r="A10" s="127"/>
      <c r="B10" s="467" t="str">
        <f>Name_8</f>
        <v>МУЖЧИНЫ 2001г.р. и старше</v>
      </c>
      <c r="C10" s="468"/>
      <c r="D10" s="469"/>
      <c r="E10" s="247" t="s">
        <v>63</v>
      </c>
      <c r="F10" s="128"/>
      <c r="G10" s="129"/>
      <c r="H10" s="128"/>
      <c r="I10" s="185"/>
      <c r="J10" s="129"/>
      <c r="K10" s="128"/>
      <c r="L10" s="128"/>
      <c r="M10" s="128"/>
      <c r="N10" s="128"/>
      <c r="O10" s="128"/>
      <c r="P10" s="128"/>
      <c r="Q10" s="128"/>
      <c r="R10" s="128"/>
      <c r="S10" s="131"/>
    </row>
    <row r="11" spans="1:33" ht="23.1" customHeight="1" x14ac:dyDescent="0.25">
      <c r="A11" s="132">
        <v>1</v>
      </c>
      <c r="B11" s="292" t="str">
        <f>VLOOKUP($T11,УЧАСТНИКИ!$A$1:$K$716,3,FALSE)</f>
        <v>БАРЕЕВ ИЛЬДАР</v>
      </c>
      <c r="C11" s="305">
        <f>T11</f>
        <v>39</v>
      </c>
      <c r="D11" s="135">
        <f>VLOOKUP($T11,УЧАСТНИКИ!$A$1:$K$716,4,FALSE)</f>
        <v>1990</v>
      </c>
      <c r="E11" s="135">
        <f>VLOOKUP($T11,УЧАСТНИКИ!$A$1:$K$716,8,FALSE)</f>
        <v>1</v>
      </c>
      <c r="F11" s="217" t="str">
        <f>VLOOKUP($T11,УЧАСТНИКИ!$A$1:$K$716,5,FALSE)</f>
        <v>КАЗАНЬ</v>
      </c>
      <c r="G11" s="135" t="e">
        <f>VLOOKUP($T11,УЧАСТНИКИ!#REF!,7,FALSE)</f>
        <v>#REF!</v>
      </c>
      <c r="H11" s="135" t="str">
        <f>VLOOKUP($T11,УЧАСТНИКИ!$A$1:$K$716,11,FALSE)</f>
        <v>ДЮСШ ОЛИМП</v>
      </c>
      <c r="I11" s="264">
        <v>39.25</v>
      </c>
      <c r="J11" s="264" t="s">
        <v>135</v>
      </c>
      <c r="K11" s="264">
        <v>38.44</v>
      </c>
      <c r="L11" s="264">
        <v>39.89</v>
      </c>
      <c r="M11" s="264">
        <v>41.34</v>
      </c>
      <c r="N11" s="264">
        <v>39.31</v>
      </c>
      <c r="O11" s="265">
        <f>MAX(I11:N11)</f>
        <v>41.34</v>
      </c>
      <c r="P11" s="266">
        <v>2</v>
      </c>
      <c r="Q11" s="507" t="str">
        <f>VLOOKUP($T11,УЧАСТНИКИ!$A$1:$K$716,9,FALSE)</f>
        <v>Л</v>
      </c>
      <c r="R11" s="266"/>
      <c r="S11" s="300" t="str">
        <f>VLOOKUP($T11,УЧАСТНИКИ!$A$1:$K$716,10,FALSE)</f>
        <v>ШАШНИКОВ СЕ</v>
      </c>
      <c r="T11" s="189">
        <v>39</v>
      </c>
    </row>
    <row r="12" spans="1:33" ht="23.1" customHeight="1" x14ac:dyDescent="0.25">
      <c r="A12" s="132">
        <v>2</v>
      </c>
      <c r="B12" s="292" t="str">
        <f>VLOOKUP($T12,УЧАСТНИКИ!$A$1:$K$716,3,FALSE)</f>
        <v>ПОПОВ НИКОЛАЙ</v>
      </c>
      <c r="C12" s="305">
        <f>T12</f>
        <v>30</v>
      </c>
      <c r="D12" s="135">
        <f>VLOOKUP($T12,УЧАСТНИКИ!$A$1:$K$716,4,FALSE)</f>
        <v>1988</v>
      </c>
      <c r="E12" s="135">
        <f>VLOOKUP($T12,УЧАСТНИКИ!$A$1:$K$716,8,FALSE)</f>
        <v>1</v>
      </c>
      <c r="F12" s="217" t="str">
        <f>VLOOKUP($T12,УЧАСТНИКИ!$A$1:$K$716,5,FALSE)</f>
        <v>КАЗАНЬ</v>
      </c>
      <c r="G12" s="135" t="e">
        <f>VLOOKUP($T12,УЧАСТНИКИ!#REF!,7,FALSE)</f>
        <v>#REF!</v>
      </c>
      <c r="H12" s="135" t="str">
        <f>VLOOKUP($T12,УЧАСТНИКИ!$A$1:$K$716,11,FALSE)</f>
        <v>СДЮСШОР ТАСМА</v>
      </c>
      <c r="I12" s="264" t="s">
        <v>135</v>
      </c>
      <c r="J12" s="264">
        <v>39.58</v>
      </c>
      <c r="K12" s="264" t="s">
        <v>135</v>
      </c>
      <c r="L12" s="264" t="s">
        <v>135</v>
      </c>
      <c r="M12" s="264">
        <v>37.44</v>
      </c>
      <c r="N12" s="264">
        <v>38.17</v>
      </c>
      <c r="O12" s="265">
        <f>MAX(I12:N12)</f>
        <v>39.58</v>
      </c>
      <c r="P12" s="266">
        <v>2</v>
      </c>
      <c r="Q12" s="507" t="str">
        <f>VLOOKUP($T12,УЧАСТНИКИ!$A$1:$K$716,9,FALSE)</f>
        <v>Л</v>
      </c>
      <c r="R12" s="266"/>
      <c r="S12" s="300" t="str">
        <f>VLOOKUP($T12,УЧАСТНИКИ!$A$1:$K$716,10,FALSE)</f>
        <v>ПОПОВА ЮМ</v>
      </c>
      <c r="T12" s="189">
        <v>30</v>
      </c>
    </row>
    <row r="13" spans="1:33" ht="23.1" customHeight="1" x14ac:dyDescent="0.25">
      <c r="A13" s="132">
        <v>3</v>
      </c>
      <c r="B13" s="292" t="str">
        <f>VLOOKUP($T13,УЧАСТНИКИ!$A$1:$K$716,3,FALSE)</f>
        <v>ИВАНОВ ВЛАДИСЛАВ</v>
      </c>
      <c r="C13" s="305">
        <f>T13</f>
        <v>31</v>
      </c>
      <c r="D13" s="135">
        <f>VLOOKUP($T13,УЧАСТНИКИ!$A$1:$K$716,4,FALSE)</f>
        <v>1998</v>
      </c>
      <c r="E13" s="135" t="str">
        <f>VLOOKUP($T13,УЧАСТНИКИ!$A$1:$K$716,8,FALSE)</f>
        <v>КМС</v>
      </c>
      <c r="F13" s="217" t="str">
        <f>VLOOKUP($T13,УЧАСТНИКИ!$A$1:$K$716,5,FALSE)</f>
        <v>КАЗАНЬ</v>
      </c>
      <c r="G13" s="135" t="e">
        <f>VLOOKUP($T13,УЧАСТНИКИ!#REF!,7,FALSE)</f>
        <v>#REF!</v>
      </c>
      <c r="H13" s="135" t="str">
        <f>VLOOKUP($T13,УЧАСТНИКИ!$A$1:$K$716,11,FALSE)</f>
        <v>СДЮСШОР ТАСМА</v>
      </c>
      <c r="I13" s="264" t="s">
        <v>135</v>
      </c>
      <c r="J13" s="264" t="s">
        <v>135</v>
      </c>
      <c r="K13" s="264">
        <v>32.450000000000003</v>
      </c>
      <c r="L13" s="264" t="s">
        <v>135</v>
      </c>
      <c r="M13" s="264" t="s">
        <v>135</v>
      </c>
      <c r="N13" s="264">
        <v>33.47</v>
      </c>
      <c r="O13" s="265">
        <f>MAX(I13:N13)</f>
        <v>33.47</v>
      </c>
      <c r="P13" s="266">
        <v>3</v>
      </c>
      <c r="Q13" s="507" t="str">
        <f>VLOOKUP($T13,УЧАСТНИКИ!$A$1:$K$716,9,FALSE)</f>
        <v>Л</v>
      </c>
      <c r="R13" s="266"/>
      <c r="S13" s="300" t="str">
        <f>VLOOKUP($T13,УЧАСТНИКИ!$A$1:$K$716,10,FALSE)</f>
        <v>ПОПОВ НИ</v>
      </c>
      <c r="T13" s="189">
        <v>31</v>
      </c>
    </row>
    <row r="14" spans="1:33" ht="23.1" customHeight="1" x14ac:dyDescent="0.25">
      <c r="A14" s="132">
        <v>4</v>
      </c>
      <c r="B14" s="292" t="str">
        <f>VLOOKUP($T14,УЧАСТНИКИ!$A$1:$K$716,3,FALSE)</f>
        <v>ХИДИЯТОВ АЛМАЗ</v>
      </c>
      <c r="C14" s="305">
        <f>T14</f>
        <v>29</v>
      </c>
      <c r="D14" s="135">
        <f>VLOOKUP($T14,УЧАСТНИКИ!$A$1:$K$716,4,FALSE)</f>
        <v>1994</v>
      </c>
      <c r="E14" s="135">
        <f>VLOOKUP($T14,УЧАСТНИКИ!$A$1:$K$716,8,FALSE)</f>
        <v>2</v>
      </c>
      <c r="F14" s="217" t="str">
        <f>VLOOKUP($T14,УЧАСТНИКИ!$A$1:$K$716,5,FALSE)</f>
        <v>КАЗАНЬ</v>
      </c>
      <c r="G14" s="135" t="e">
        <f>VLOOKUP($T14,УЧАСТНИКИ!#REF!,7,FALSE)</f>
        <v>#REF!</v>
      </c>
      <c r="H14" s="135" t="str">
        <f>VLOOKUP($T14,УЧАСТНИКИ!$A$1:$K$716,11,FALSE)</f>
        <v>СДЮСШОР ТАСМА</v>
      </c>
      <c r="I14" s="264" t="s">
        <v>135</v>
      </c>
      <c r="J14" s="264">
        <v>29.34</v>
      </c>
      <c r="K14" s="264" t="s">
        <v>135</v>
      </c>
      <c r="L14" s="264">
        <v>27.18</v>
      </c>
      <c r="M14" s="264">
        <v>33.090000000000003</v>
      </c>
      <c r="N14" s="264">
        <v>32.68</v>
      </c>
      <c r="O14" s="265">
        <f>MAX(I14:N14)</f>
        <v>33.090000000000003</v>
      </c>
      <c r="P14" s="266">
        <v>3</v>
      </c>
      <c r="Q14" s="507" t="str">
        <f>VLOOKUP($T14,УЧАСТНИКИ!$A$1:$K$716,9,FALSE)</f>
        <v>Л</v>
      </c>
      <c r="R14" s="266"/>
      <c r="S14" s="300" t="str">
        <f>VLOOKUP($T14,УЧАСТНИКИ!$A$1:$K$716,10,FALSE)</f>
        <v>ПОПОВЫ НИ ЮМ</v>
      </c>
      <c r="T14" s="189">
        <v>29</v>
      </c>
    </row>
    <row r="15" spans="1:33" ht="23.1" customHeight="1" x14ac:dyDescent="0.25">
      <c r="A15" s="132">
        <v>5</v>
      </c>
      <c r="B15" s="292" t="str">
        <f>VLOOKUP($T15,УЧАСТНИКИ!$A$1:$K$716,3,FALSE)</f>
        <v>МОРЯШОВ МАКСИМ</v>
      </c>
      <c r="C15" s="305">
        <f>T15</f>
        <v>41</v>
      </c>
      <c r="D15" s="135">
        <f>VLOOKUP($T15,УЧАСТНИКИ!$A$1:$K$716,4,FALSE)</f>
        <v>1999</v>
      </c>
      <c r="E15" s="135">
        <f>VLOOKUP($T15,УЧАСТНИКИ!$A$1:$K$716,8,FALSE)</f>
        <v>1</v>
      </c>
      <c r="F15" s="217" t="str">
        <f>VLOOKUP($T15,УЧАСТНИКИ!$A$1:$K$716,5,FALSE)</f>
        <v>КАЗАНЬ</v>
      </c>
      <c r="G15" s="135" t="e">
        <f>VLOOKUP($T15,УЧАСТНИКИ!#REF!,7,FALSE)</f>
        <v>#REF!</v>
      </c>
      <c r="H15" s="135" t="str">
        <f>VLOOKUP($T15,УЧАСТНИКИ!$A$1:$K$716,11,FALSE)</f>
        <v>ДЮСШ ОЛИМП</v>
      </c>
      <c r="I15" s="264" t="s">
        <v>135</v>
      </c>
      <c r="J15" s="264">
        <v>31.8</v>
      </c>
      <c r="K15" s="264">
        <v>29.42</v>
      </c>
      <c r="L15" s="264">
        <v>31.67</v>
      </c>
      <c r="M15" s="264" t="s">
        <v>135</v>
      </c>
      <c r="N15" s="264" t="s">
        <v>135</v>
      </c>
      <c r="O15" s="265">
        <f>MAX(I15:N15)</f>
        <v>31.8</v>
      </c>
      <c r="P15" s="266">
        <v>3</v>
      </c>
      <c r="Q15" s="507" t="str">
        <f>VLOOKUP($T15,УЧАСТНИКИ!$A$1:$K$716,9,FALSE)</f>
        <v>Л</v>
      </c>
      <c r="R15" s="266"/>
      <c r="S15" s="300" t="str">
        <f>VLOOKUP($T15,УЧАСТНИКИ!$A$1:$K$716,10,FALSE)</f>
        <v>ШАШНИКОВ СЕ</v>
      </c>
      <c r="T15" s="189">
        <v>41</v>
      </c>
    </row>
    <row r="16" spans="1:33" ht="23.1" customHeight="1" x14ac:dyDescent="0.25">
      <c r="A16" s="132">
        <v>6</v>
      </c>
      <c r="B16" s="292" t="str">
        <f>VLOOKUP($T16,УЧАСТНИКИ!$A$1:$K$716,3,FALSE)</f>
        <v>ХАЛЯПОВ ЭРНЕСТ</v>
      </c>
      <c r="C16" s="305">
        <f>T16</f>
        <v>3772</v>
      </c>
      <c r="D16" s="135">
        <f>VLOOKUP($T16,УЧАСТНИКИ!$A$1:$K$716,4,FALSE)</f>
        <v>1998</v>
      </c>
      <c r="E16" s="135">
        <f>VLOOKUP($T16,УЧАСТНИКИ!$A$1:$K$716,8,FALSE)</f>
        <v>1</v>
      </c>
      <c r="F16" s="217" t="str">
        <f>VLOOKUP($T16,УЧАСТНИКИ!$A$1:$K$716,5,FALSE)</f>
        <v>КАЗАНЬ</v>
      </c>
      <c r="G16" s="135" t="e">
        <f>VLOOKUP($T16,УЧАСТНИКИ!#REF!,7,FALSE)</f>
        <v>#REF!</v>
      </c>
      <c r="H16" s="135" t="str">
        <f>VLOOKUP($T16,УЧАСТНИКИ!$A$1:$K$716,11,FALSE)</f>
        <v>КДЮСШ АВИАТОР</v>
      </c>
      <c r="I16" s="264">
        <v>20.39</v>
      </c>
      <c r="J16" s="264">
        <v>28.94</v>
      </c>
      <c r="K16" s="264" t="s">
        <v>135</v>
      </c>
      <c r="L16" s="264">
        <v>28.9</v>
      </c>
      <c r="M16" s="264" t="s">
        <v>135</v>
      </c>
      <c r="N16" s="264" t="s">
        <v>135</v>
      </c>
      <c r="O16" s="265">
        <f>MAX(I16:N16)</f>
        <v>28.94</v>
      </c>
      <c r="P16" s="266" t="s">
        <v>155</v>
      </c>
      <c r="Q16" s="507" t="str">
        <f>VLOOKUP($T16,УЧАСТНИКИ!$A$1:$K$716,9,FALSE)</f>
        <v>Л</v>
      </c>
      <c r="R16" s="266"/>
      <c r="S16" s="300" t="str">
        <f>VLOOKUP($T16,УЧАСТНИКИ!$A$1:$K$716,10,FALSE)</f>
        <v>-</v>
      </c>
      <c r="T16" s="215">
        <v>3772</v>
      </c>
    </row>
    <row r="17" spans="1:20" ht="23.1" customHeight="1" x14ac:dyDescent="0.25">
      <c r="A17" s="132">
        <v>1.75</v>
      </c>
      <c r="B17" s="292" t="str">
        <f>VLOOKUP($T17,УЧАСТНИКИ!$A$1:$K$716,3,FALSE)</f>
        <v>ЗОРИН АРТУР</v>
      </c>
      <c r="C17" s="305">
        <f>T17</f>
        <v>3741</v>
      </c>
      <c r="D17" s="135">
        <f>VLOOKUP($T17,УЧАСТНИКИ!$A$1:$K$716,4,FALSE)</f>
        <v>1998</v>
      </c>
      <c r="E17" s="135">
        <f>VLOOKUP($T17,УЧАСТНИКИ!$A$1:$K$716,8,FALSE)</f>
        <v>1</v>
      </c>
      <c r="F17" s="217" t="str">
        <f>VLOOKUP($T17,УЧАСТНИКИ!$A$1:$K$716,5,FALSE)</f>
        <v>КАЗАНЬ</v>
      </c>
      <c r="G17" s="135" t="e">
        <f>VLOOKUP($T17,УЧАСТНИКИ!#REF!,7,FALSE)</f>
        <v>#REF!</v>
      </c>
      <c r="H17" s="135" t="str">
        <f>VLOOKUP($T17,УЧАСТНИКИ!$A$1:$K$716,11,FALSE)</f>
        <v>СДЮСШОР ЛА</v>
      </c>
      <c r="I17" s="264">
        <v>46.92</v>
      </c>
      <c r="J17" s="264">
        <v>47.76</v>
      </c>
      <c r="K17" s="264">
        <v>46.45</v>
      </c>
      <c r="L17" s="264"/>
      <c r="M17" s="264"/>
      <c r="N17" s="264"/>
      <c r="O17" s="265">
        <f>MAX(I17:N17)</f>
        <v>47.76</v>
      </c>
      <c r="P17" s="266">
        <v>1</v>
      </c>
      <c r="Q17" s="507">
        <f>VLOOKUP($T17,УЧАСТНИКИ!$A$1:$K$716,9,FALSE)</f>
        <v>3</v>
      </c>
      <c r="R17" s="266">
        <v>0</v>
      </c>
      <c r="S17" s="300" t="str">
        <f>VLOOKUP($T17,УЧАСТНИКИ!$A$1:$K$716,10,FALSE)</f>
        <v>ФАТЫХОВА ЕВ</v>
      </c>
      <c r="T17" s="189">
        <v>3741</v>
      </c>
    </row>
    <row r="18" spans="1:20" ht="23.1" customHeight="1" x14ac:dyDescent="0.25">
      <c r="A18" s="132">
        <v>1.75</v>
      </c>
      <c r="B18" s="292" t="str">
        <f>VLOOKUP($T18,УЧАСТНИКИ!$A$1:$K$716,3,FALSE)</f>
        <v>ФЕДОТОВ МАКСИМ</v>
      </c>
      <c r="C18" s="305">
        <f>T18</f>
        <v>3863</v>
      </c>
      <c r="D18" s="135">
        <f>VLOOKUP($T18,УЧАСТНИКИ!$A$1:$K$716,4,FALSE)</f>
        <v>1999</v>
      </c>
      <c r="E18" s="135" t="str">
        <f>VLOOKUP($T18,УЧАСТНИКИ!$A$1:$K$716,8,FALSE)</f>
        <v>-</v>
      </c>
      <c r="F18" s="217" t="str">
        <f>VLOOKUP($T18,УЧАСТНИКИ!$A$1:$K$716,5,FALSE)</f>
        <v>КАЗАНЬ</v>
      </c>
      <c r="G18" s="135" t="e">
        <f>VLOOKUP($T18,УЧАСТНИКИ!#REF!,7,FALSE)</f>
        <v>#REF!</v>
      </c>
      <c r="H18" s="135" t="str">
        <f>VLOOKUP($T18,УЧАСТНИКИ!$A$1:$K$716,11,FALSE)</f>
        <v>СДЮСШОР ТАСМА</v>
      </c>
      <c r="I18" s="264">
        <v>29.59</v>
      </c>
      <c r="J18" s="264">
        <v>30.37</v>
      </c>
      <c r="K18" s="264">
        <v>33.18</v>
      </c>
      <c r="L18" s="264"/>
      <c r="M18" s="264"/>
      <c r="N18" s="264"/>
      <c r="O18" s="265">
        <f>MAX(I18:N18)</f>
        <v>33.18</v>
      </c>
      <c r="P18" s="266">
        <v>3</v>
      </c>
      <c r="Q18" s="507" t="s">
        <v>70</v>
      </c>
      <c r="R18" s="266"/>
      <c r="S18" s="300" t="str">
        <f>VLOOKUP($T18,УЧАСТНИКИ!$A$1:$K$716,10,FALSE)</f>
        <v>ЛАТЫПОВА НП</v>
      </c>
      <c r="T18" s="189">
        <v>3863</v>
      </c>
    </row>
    <row r="19" spans="1:20" ht="23.1" customHeight="1" x14ac:dyDescent="0.25">
      <c r="A19" s="132">
        <v>1.75</v>
      </c>
      <c r="B19" s="292" t="str">
        <f>VLOOKUP($T19,УЧАСТНИКИ!$A$1:$K$716,3,FALSE)</f>
        <v>ЛЮСОВ ВАЛЕРИЙ</v>
      </c>
      <c r="C19" s="305">
        <f>T19</f>
        <v>43</v>
      </c>
      <c r="D19" s="135" t="str">
        <f>VLOOKUP($T19,УЧАСТНИКИ!$A$1:$K$716,4,FALSE)</f>
        <v>2002ВК</v>
      </c>
      <c r="E19" s="135">
        <f>VLOOKUP($T19,УЧАСТНИКИ!$A$1:$K$716,8,FALSE)</f>
        <v>2</v>
      </c>
      <c r="F19" s="217" t="str">
        <f>VLOOKUP($T19,УЧАСТНИКИ!$A$1:$K$716,5,FALSE)</f>
        <v>КАЗАНЬ</v>
      </c>
      <c r="G19" s="135" t="e">
        <f>VLOOKUP($T19,УЧАСТНИКИ!#REF!,7,FALSE)</f>
        <v>#REF!</v>
      </c>
      <c r="H19" s="135" t="str">
        <f>VLOOKUP($T19,УЧАСТНИКИ!$A$1:$K$716,11,FALSE)</f>
        <v>ДЮСШ ОЛИМП</v>
      </c>
      <c r="I19" s="264">
        <v>27.34</v>
      </c>
      <c r="J19" s="264">
        <v>27.36</v>
      </c>
      <c r="K19" s="264">
        <v>29.68</v>
      </c>
      <c r="L19" s="264"/>
      <c r="M19" s="264"/>
      <c r="N19" s="264"/>
      <c r="O19" s="265">
        <f>MAX(I19:N19)</f>
        <v>29.68</v>
      </c>
      <c r="P19" s="266" t="s">
        <v>155</v>
      </c>
      <c r="Q19" s="507" t="str">
        <f>VLOOKUP($T19,УЧАСТНИКИ!$A$1:$K$716,9,FALSE)</f>
        <v>ВК</v>
      </c>
      <c r="R19" s="266"/>
      <c r="S19" s="300" t="str">
        <f>VLOOKUP($T19,УЧАСТНИКИ!$A$1:$K$716,10,FALSE)</f>
        <v>ШАШНИКОВ СЕ</v>
      </c>
      <c r="T19" s="215">
        <v>43</v>
      </c>
    </row>
    <row r="20" spans="1:20" ht="23.1" customHeight="1" x14ac:dyDescent="0.25">
      <c r="A20" s="132" t="s">
        <v>63</v>
      </c>
      <c r="B20" s="292" t="e">
        <f>VLOOKUP($T20,УЧАСТНИКИ!$A$1:$K$716,3,FALSE)</f>
        <v>#N/A</v>
      </c>
      <c r="C20" s="305">
        <f t="shared" ref="C20" si="0">T20</f>
        <v>0</v>
      </c>
      <c r="D20" s="135" t="e">
        <f>VLOOKUP($T20,УЧАСТНИКИ!$A$1:$K$716,4,FALSE)</f>
        <v>#N/A</v>
      </c>
      <c r="E20" s="135" t="e">
        <f>VLOOKUP($T20,УЧАСТНИКИ!$A$1:$K$716,8,FALSE)</f>
        <v>#N/A</v>
      </c>
      <c r="F20" s="217" t="e">
        <f>VLOOKUP($T20,УЧАСТНИКИ!$A$1:$K$716,5,FALSE)</f>
        <v>#N/A</v>
      </c>
      <c r="G20" s="135" t="e">
        <f>VLOOKUP($T20,УЧАСТНИКИ!#REF!,7,FALSE)</f>
        <v>#REF!</v>
      </c>
      <c r="H20" s="135" t="e">
        <f>VLOOKUP($T20,УЧАСТНИКИ!$A$1:$K$716,11,FALSE)</f>
        <v>#N/A</v>
      </c>
      <c r="I20" s="264"/>
      <c r="J20" s="264"/>
      <c r="K20" s="264"/>
      <c r="L20" s="264"/>
      <c r="M20" s="264"/>
      <c r="N20" s="264"/>
      <c r="O20" s="265">
        <f>MAX(I20:N20)</f>
        <v>0</v>
      </c>
      <c r="P20" s="266"/>
      <c r="Q20" s="411"/>
      <c r="R20" s="137"/>
      <c r="S20" s="300" t="e">
        <f>VLOOKUP($T20,УЧАСТНИКИ!$A$1:$K$716,10,FALSE)</f>
        <v>#N/A</v>
      </c>
      <c r="T20" s="215"/>
    </row>
    <row r="21" spans="1:20" ht="21.75" customHeight="1" x14ac:dyDescent="0.2">
      <c r="A21" s="127"/>
      <c r="B21" s="467" t="str">
        <f>Name_9</f>
        <v>МУЖЧИНЫ 2001г.р. и старше</v>
      </c>
      <c r="C21" s="468"/>
      <c r="D21" s="469"/>
      <c r="E21" s="247">
        <v>1.5</v>
      </c>
      <c r="F21" s="128"/>
      <c r="G21" s="129"/>
      <c r="H21" s="128"/>
      <c r="I21" s="185"/>
      <c r="J21" s="129"/>
      <c r="K21" s="128"/>
      <c r="L21" s="128"/>
      <c r="M21" s="128"/>
      <c r="N21" s="128"/>
      <c r="O21" s="128"/>
      <c r="P21" s="128"/>
      <c r="Q21" s="414"/>
      <c r="R21" s="414"/>
      <c r="S21" s="131"/>
    </row>
    <row r="22" spans="1:20" ht="23.1" customHeight="1" x14ac:dyDescent="0.25">
      <c r="A22" s="132">
        <v>1</v>
      </c>
      <c r="B22" s="292" t="e">
        <f>VLOOKUP($T22,УЧАСТНИКИ!$A$1:$K$716,3,FALSE)</f>
        <v>#N/A</v>
      </c>
      <c r="C22" s="305">
        <f t="shared" ref="C22:C27" si="1">T22</f>
        <v>0</v>
      </c>
      <c r="D22" s="135" t="e">
        <f>VLOOKUP($T22,УЧАСТНИКИ!$A$1:$K$716,4,FALSE)</f>
        <v>#N/A</v>
      </c>
      <c r="E22" s="135" t="e">
        <f>VLOOKUP($T22,УЧАСТНИКИ!$A$1:$K$716,8,FALSE)</f>
        <v>#N/A</v>
      </c>
      <c r="F22" s="217" t="e">
        <f>VLOOKUP($T22,УЧАСТНИКИ!$A$1:$K$716,5,FALSE)</f>
        <v>#N/A</v>
      </c>
      <c r="G22" s="135" t="e">
        <f>VLOOKUP($T22,УЧАСТНИКИ!#REF!,7,FALSE)</f>
        <v>#REF!</v>
      </c>
      <c r="H22" s="135" t="e">
        <f>VLOOKUP($T22,УЧАСТНИКИ!$A$1:$K$716,11,FALSE)</f>
        <v>#N/A</v>
      </c>
      <c r="I22" s="264"/>
      <c r="J22" s="264"/>
      <c r="K22" s="264"/>
      <c r="L22" s="264"/>
      <c r="M22" s="264"/>
      <c r="N22" s="264"/>
      <c r="O22" s="265">
        <f>MAX(I22:N22)</f>
        <v>0</v>
      </c>
      <c r="P22" s="266"/>
      <c r="Q22" s="411"/>
      <c r="R22" s="137"/>
      <c r="S22" s="300" t="e">
        <f>VLOOKUP($T22,УЧАСТНИКИ!$A$1:$K$716,10,FALSE)</f>
        <v>#N/A</v>
      </c>
      <c r="T22" s="189"/>
    </row>
    <row r="23" spans="1:20" ht="23.1" customHeight="1" x14ac:dyDescent="0.25">
      <c r="A23" s="132">
        <v>2</v>
      </c>
      <c r="B23" s="292" t="e">
        <f>VLOOKUP($T23,УЧАСТНИКИ!$A$1:$K$716,3,FALSE)</f>
        <v>#N/A</v>
      </c>
      <c r="C23" s="305">
        <f t="shared" si="1"/>
        <v>0</v>
      </c>
      <c r="D23" s="135" t="e">
        <f>VLOOKUP($T23,УЧАСТНИКИ!$A$1:$K$716,4,FALSE)</f>
        <v>#N/A</v>
      </c>
      <c r="E23" s="135" t="e">
        <f>VLOOKUP($T23,УЧАСТНИКИ!$A$1:$K$716,8,FALSE)</f>
        <v>#N/A</v>
      </c>
      <c r="F23" s="217" t="e">
        <f>VLOOKUP($T23,УЧАСТНИКИ!$A$1:$K$716,5,FALSE)</f>
        <v>#N/A</v>
      </c>
      <c r="G23" s="135" t="e">
        <f>VLOOKUP($T23,УЧАСТНИКИ!#REF!,7,FALSE)</f>
        <v>#REF!</v>
      </c>
      <c r="H23" s="135" t="e">
        <f>VLOOKUP($T23,УЧАСТНИКИ!$A$1:$K$716,11,FALSE)</f>
        <v>#N/A</v>
      </c>
      <c r="I23" s="264"/>
      <c r="J23" s="264"/>
      <c r="K23" s="264"/>
      <c r="L23" s="264"/>
      <c r="M23" s="264"/>
      <c r="N23" s="264"/>
      <c r="O23" s="265">
        <f>MAX(I23:N23)</f>
        <v>0</v>
      </c>
      <c r="P23" s="266"/>
      <c r="Q23" s="411"/>
      <c r="R23" s="137"/>
      <c r="S23" s="300" t="e">
        <f>VLOOKUP($T23,УЧАСТНИКИ!$A$1:$K$716,10,FALSE)</f>
        <v>#N/A</v>
      </c>
      <c r="T23" s="189"/>
    </row>
    <row r="24" spans="1:20" ht="23.1" customHeight="1" x14ac:dyDescent="0.25">
      <c r="A24" s="132">
        <v>3</v>
      </c>
      <c r="B24" s="292" t="e">
        <f>VLOOKUP($T24,УЧАСТНИКИ!$A$1:$K$716,3,FALSE)</f>
        <v>#N/A</v>
      </c>
      <c r="C24" s="305">
        <f t="shared" si="1"/>
        <v>0</v>
      </c>
      <c r="D24" s="135" t="e">
        <f>VLOOKUP($T24,УЧАСТНИКИ!$A$1:$K$716,4,FALSE)</f>
        <v>#N/A</v>
      </c>
      <c r="E24" s="135" t="e">
        <f>VLOOKUP($T24,УЧАСТНИКИ!$A$1:$K$716,8,FALSE)</f>
        <v>#N/A</v>
      </c>
      <c r="F24" s="217" t="e">
        <f>VLOOKUP($T24,УЧАСТНИКИ!$A$1:$K$716,5,FALSE)</f>
        <v>#N/A</v>
      </c>
      <c r="G24" s="135" t="e">
        <f>VLOOKUP($T24,УЧАСТНИКИ!#REF!,7,FALSE)</f>
        <v>#REF!</v>
      </c>
      <c r="H24" s="135" t="e">
        <f>VLOOKUP($T24,УЧАСТНИКИ!$A$1:$K$716,11,FALSE)</f>
        <v>#N/A</v>
      </c>
      <c r="I24" s="264"/>
      <c r="J24" s="264"/>
      <c r="K24" s="264"/>
      <c r="L24" s="264"/>
      <c r="M24" s="264"/>
      <c r="N24" s="264"/>
      <c r="O24" s="265">
        <f>MAX(I24:N24)</f>
        <v>0</v>
      </c>
      <c r="P24" s="266"/>
      <c r="Q24" s="411"/>
      <c r="R24" s="137"/>
      <c r="S24" s="300" t="e">
        <f>VLOOKUP($T24,УЧАСТНИКИ!$A$1:$K$716,10,FALSE)</f>
        <v>#N/A</v>
      </c>
      <c r="T24" s="189"/>
    </row>
    <row r="25" spans="1:20" ht="23.1" customHeight="1" x14ac:dyDescent="0.25">
      <c r="A25" s="132">
        <v>4</v>
      </c>
      <c r="B25" s="292" t="e">
        <f>VLOOKUP($T25,УЧАСТНИКИ!$A$1:$K$716,3,FALSE)</f>
        <v>#N/A</v>
      </c>
      <c r="C25" s="305">
        <f t="shared" si="1"/>
        <v>0</v>
      </c>
      <c r="D25" s="135" t="e">
        <f>VLOOKUP($T25,УЧАСТНИКИ!$A$1:$K$716,4,FALSE)</f>
        <v>#N/A</v>
      </c>
      <c r="E25" s="135" t="e">
        <f>VLOOKUP($T25,УЧАСТНИКИ!$A$1:$K$716,8,FALSE)</f>
        <v>#N/A</v>
      </c>
      <c r="F25" s="217" t="e">
        <f>VLOOKUP($T25,УЧАСТНИКИ!$A$1:$K$716,5,FALSE)</f>
        <v>#N/A</v>
      </c>
      <c r="G25" s="135" t="e">
        <f>VLOOKUP($T25,УЧАСТНИКИ!#REF!,7,FALSE)</f>
        <v>#REF!</v>
      </c>
      <c r="H25" s="135" t="e">
        <f>VLOOKUP($T25,УЧАСТНИКИ!$A$1:$K$716,11,FALSE)</f>
        <v>#N/A</v>
      </c>
      <c r="I25" s="264"/>
      <c r="J25" s="264"/>
      <c r="K25" s="264"/>
      <c r="L25" s="264"/>
      <c r="M25" s="264"/>
      <c r="N25" s="264"/>
      <c r="O25" s="265">
        <f>MAX(I25:N25)</f>
        <v>0</v>
      </c>
      <c r="P25" s="266" t="s">
        <v>155</v>
      </c>
      <c r="Q25" s="411"/>
      <c r="R25" s="137"/>
      <c r="S25" s="300" t="e">
        <f>VLOOKUP($T25,УЧАСТНИКИ!$A$1:$K$716,10,FALSE)</f>
        <v>#N/A</v>
      </c>
      <c r="T25" s="189"/>
    </row>
    <row r="26" spans="1:20" ht="23.1" customHeight="1" x14ac:dyDescent="0.25">
      <c r="A26" s="132">
        <v>5</v>
      </c>
      <c r="B26" s="292" t="e">
        <f>VLOOKUP($T26,УЧАСТНИКИ!$A$1:$K$716,3,FALSE)</f>
        <v>#N/A</v>
      </c>
      <c r="C26" s="305">
        <f t="shared" si="1"/>
        <v>0</v>
      </c>
      <c r="D26" s="135" t="e">
        <f>VLOOKUP($T26,УЧАСТНИКИ!$A$1:$K$716,4,FALSE)</f>
        <v>#N/A</v>
      </c>
      <c r="E26" s="135" t="e">
        <f>VLOOKUP($T26,УЧАСТНИКИ!$A$1:$K$716,8,FALSE)</f>
        <v>#N/A</v>
      </c>
      <c r="F26" s="217" t="e">
        <f>VLOOKUP($T26,УЧАСТНИКИ!$A$1:$K$716,5,FALSE)</f>
        <v>#N/A</v>
      </c>
      <c r="G26" s="135" t="e">
        <f>VLOOKUP($T26,УЧАСТНИКИ!#REF!,7,FALSE)</f>
        <v>#REF!</v>
      </c>
      <c r="H26" s="135" t="e">
        <f>VLOOKUP($T26,УЧАСТНИКИ!$A$1:$K$716,11,FALSE)</f>
        <v>#N/A</v>
      </c>
      <c r="I26" s="264"/>
      <c r="J26" s="264"/>
      <c r="K26" s="264"/>
      <c r="L26" s="264"/>
      <c r="M26" s="264"/>
      <c r="N26" s="264"/>
      <c r="O26" s="265">
        <f>MAX(I26:N26)</f>
        <v>0</v>
      </c>
      <c r="P26" s="266" t="s">
        <v>155</v>
      </c>
      <c r="Q26" s="411"/>
      <c r="R26" s="137"/>
      <c r="S26" s="300" t="e">
        <f>VLOOKUP($T26,УЧАСТНИКИ!$A$1:$K$716,10,FALSE)</f>
        <v>#N/A</v>
      </c>
      <c r="T26" s="189"/>
    </row>
    <row r="27" spans="1:20" ht="23.1" customHeight="1" x14ac:dyDescent="0.25">
      <c r="A27" s="132" t="s">
        <v>63</v>
      </c>
      <c r="B27" s="292" t="e">
        <f>VLOOKUP($T27,УЧАСТНИКИ!$A$1:$K$716,3,FALSE)</f>
        <v>#N/A</v>
      </c>
      <c r="C27" s="305">
        <f t="shared" si="1"/>
        <v>0</v>
      </c>
      <c r="D27" s="135" t="e">
        <f>VLOOKUP($T27,УЧАСТНИКИ!$A$1:$K$716,4,FALSE)</f>
        <v>#N/A</v>
      </c>
      <c r="E27" s="135" t="e">
        <f>VLOOKUP($T27,УЧАСТНИКИ!$A$1:$K$716,8,FALSE)</f>
        <v>#N/A</v>
      </c>
      <c r="F27" s="217" t="e">
        <f>VLOOKUP($T27,УЧАСТНИКИ!$A$1:$K$716,5,FALSE)</f>
        <v>#N/A</v>
      </c>
      <c r="G27" s="135" t="e">
        <f>VLOOKUP($T27,УЧАСТНИКИ!#REF!,7,FALSE)</f>
        <v>#REF!</v>
      </c>
      <c r="H27" s="135" t="e">
        <f>VLOOKUP($T27,УЧАСТНИКИ!$A$1:$K$716,11,FALSE)</f>
        <v>#N/A</v>
      </c>
      <c r="I27" s="264"/>
      <c r="J27" s="264"/>
      <c r="K27" s="264"/>
      <c r="L27" s="264"/>
      <c r="M27" s="264"/>
      <c r="N27" s="264"/>
      <c r="O27" s="265" t="s">
        <v>177</v>
      </c>
      <c r="P27" s="266"/>
      <c r="Q27" s="411"/>
      <c r="R27" s="137"/>
      <c r="S27" s="300" t="e">
        <f>VLOOKUP($T27,УЧАСТНИКИ!$A$1:$K$716,10,FALSE)</f>
        <v>#N/A</v>
      </c>
      <c r="T27" s="189"/>
    </row>
    <row r="28" spans="1:20" ht="23.1" customHeight="1" x14ac:dyDescent="0.25">
      <c r="A28" s="132">
        <v>2</v>
      </c>
      <c r="B28" s="292" t="e">
        <f>VLOOKUP($T28,УЧАСТНИКИ!$A$1:$K$716,3,FALSE)</f>
        <v>#N/A</v>
      </c>
      <c r="C28" s="305">
        <f t="shared" ref="C28:C42" si="2">T28</f>
        <v>0</v>
      </c>
      <c r="D28" s="135" t="e">
        <f>VLOOKUP($T28,УЧАСТНИКИ!$A$1:$K$716,4,FALSE)</f>
        <v>#N/A</v>
      </c>
      <c r="E28" s="135" t="e">
        <f>VLOOKUP($T28,УЧАСТНИКИ!$A$1:$K$716,8,FALSE)</f>
        <v>#N/A</v>
      </c>
      <c r="F28" s="217" t="e">
        <f>VLOOKUP($T28,УЧАСТНИКИ!$A$1:$K$716,5,FALSE)</f>
        <v>#N/A</v>
      </c>
      <c r="G28" s="135" t="e">
        <f>VLOOKUP($T28,УЧАСТНИКИ!#REF!,7,FALSE)</f>
        <v>#REF!</v>
      </c>
      <c r="H28" s="135" t="e">
        <f>VLOOKUP($T28,УЧАСТНИКИ!$A$1:$K$716,11,FALSE)</f>
        <v>#N/A</v>
      </c>
      <c r="I28" s="264"/>
      <c r="J28" s="264"/>
      <c r="K28" s="264"/>
      <c r="L28" s="264"/>
      <c r="M28" s="264"/>
      <c r="N28" s="264"/>
      <c r="O28" s="265">
        <f t="shared" ref="O28:O42" si="3">MAX(I28:N28)</f>
        <v>0</v>
      </c>
      <c r="P28" s="266"/>
      <c r="Q28" s="411"/>
      <c r="R28" s="137"/>
      <c r="S28" s="300" t="e">
        <f>VLOOKUP($T28,УЧАСТНИКИ!$A$1:$K$716,10,FALSE)</f>
        <v>#N/A</v>
      </c>
      <c r="T28" s="189"/>
    </row>
    <row r="29" spans="1:20" ht="23.1" customHeight="1" x14ac:dyDescent="0.25">
      <c r="A29" s="132">
        <v>3</v>
      </c>
      <c r="B29" s="292" t="e">
        <f>VLOOKUP($T29,УЧАСТНИКИ!$A$1:$K$716,3,FALSE)</f>
        <v>#N/A</v>
      </c>
      <c r="C29" s="305">
        <f t="shared" si="2"/>
        <v>0</v>
      </c>
      <c r="D29" s="135" t="e">
        <f>VLOOKUP($T29,УЧАСТНИКИ!$A$1:$K$716,4,FALSE)</f>
        <v>#N/A</v>
      </c>
      <c r="E29" s="135" t="e">
        <f>VLOOKUP($T29,УЧАСТНИКИ!$A$1:$K$716,8,FALSE)</f>
        <v>#N/A</v>
      </c>
      <c r="F29" s="217" t="e">
        <f>VLOOKUP($T29,УЧАСТНИКИ!$A$1:$K$716,5,FALSE)</f>
        <v>#N/A</v>
      </c>
      <c r="G29" s="135" t="e">
        <f>VLOOKUP($T29,УЧАСТНИКИ!#REF!,7,FALSE)</f>
        <v>#REF!</v>
      </c>
      <c r="H29" s="135" t="e">
        <f>VLOOKUP($T29,УЧАСТНИКИ!$A$1:$K$716,11,FALSE)</f>
        <v>#N/A</v>
      </c>
      <c r="I29" s="264"/>
      <c r="J29" s="264"/>
      <c r="K29" s="264"/>
      <c r="L29" s="264"/>
      <c r="M29" s="264"/>
      <c r="N29" s="264"/>
      <c r="O29" s="265">
        <f t="shared" si="3"/>
        <v>0</v>
      </c>
      <c r="P29" s="266"/>
      <c r="Q29" s="411"/>
      <c r="R29" s="137"/>
      <c r="S29" s="300" t="e">
        <f>VLOOKUP($T29,УЧАСТНИКИ!$A$1:$K$716,10,FALSE)</f>
        <v>#N/A</v>
      </c>
      <c r="T29" s="189"/>
    </row>
    <row r="30" spans="1:20" ht="23.1" customHeight="1" x14ac:dyDescent="0.25">
      <c r="A30" s="132">
        <v>5</v>
      </c>
      <c r="B30" s="292" t="e">
        <f>VLOOKUP($T30,УЧАСТНИКИ!$A$1:$K$716,3,FALSE)</f>
        <v>#N/A</v>
      </c>
      <c r="C30" s="305">
        <f t="shared" si="2"/>
        <v>0</v>
      </c>
      <c r="D30" s="135" t="e">
        <f>VLOOKUP($T30,УЧАСТНИКИ!$A$1:$K$716,4,FALSE)</f>
        <v>#N/A</v>
      </c>
      <c r="E30" s="135" t="e">
        <f>VLOOKUP($T30,УЧАСТНИКИ!$A$1:$K$716,8,FALSE)</f>
        <v>#N/A</v>
      </c>
      <c r="F30" s="217" t="e">
        <f>VLOOKUP($T30,УЧАСТНИКИ!$A$1:$K$716,5,FALSE)</f>
        <v>#N/A</v>
      </c>
      <c r="G30" s="135" t="e">
        <f>VLOOKUP($T30,УЧАСТНИКИ!#REF!,7,FALSE)</f>
        <v>#REF!</v>
      </c>
      <c r="H30" s="135" t="e">
        <f>VLOOKUP($T30,УЧАСТНИКИ!$A$1:$K$716,11,FALSE)</f>
        <v>#N/A</v>
      </c>
      <c r="I30" s="264"/>
      <c r="J30" s="264"/>
      <c r="K30" s="264"/>
      <c r="L30" s="264"/>
      <c r="M30" s="264"/>
      <c r="N30" s="264"/>
      <c r="O30" s="265">
        <f t="shared" si="3"/>
        <v>0</v>
      </c>
      <c r="P30" s="266"/>
      <c r="Q30" s="411"/>
      <c r="R30" s="137"/>
      <c r="S30" s="300" t="e">
        <f>VLOOKUP($T30,УЧАСТНИКИ!$A$1:$K$716,10,FALSE)</f>
        <v>#N/A</v>
      </c>
      <c r="T30" s="189"/>
    </row>
    <row r="31" spans="1:20" ht="23.1" customHeight="1" x14ac:dyDescent="0.25">
      <c r="A31" s="132">
        <v>1</v>
      </c>
      <c r="B31" s="292" t="e">
        <f>VLOOKUP($T31,УЧАСТНИКИ!$A$1:$K$716,3,FALSE)</f>
        <v>#N/A</v>
      </c>
      <c r="C31" s="305">
        <f t="shared" si="2"/>
        <v>0</v>
      </c>
      <c r="D31" s="135" t="e">
        <f>VLOOKUP($T31,УЧАСТНИКИ!$A$1:$K$716,4,FALSE)</f>
        <v>#N/A</v>
      </c>
      <c r="E31" s="135" t="e">
        <f>VLOOKUP($T31,УЧАСТНИКИ!$A$1:$K$716,8,FALSE)</f>
        <v>#N/A</v>
      </c>
      <c r="F31" s="217" t="e">
        <f>VLOOKUP($T31,УЧАСТНИКИ!$A$1:$K$716,5,FALSE)</f>
        <v>#N/A</v>
      </c>
      <c r="G31" s="135" t="e">
        <f>VLOOKUP($T31,УЧАСТНИКИ!#REF!,7,FALSE)</f>
        <v>#REF!</v>
      </c>
      <c r="H31" s="135" t="e">
        <f>VLOOKUP($T31,УЧАСТНИКИ!$A$1:$K$716,11,FALSE)</f>
        <v>#N/A</v>
      </c>
      <c r="I31" s="264"/>
      <c r="J31" s="264"/>
      <c r="K31" s="264"/>
      <c r="L31" s="264"/>
      <c r="M31" s="264"/>
      <c r="N31" s="264"/>
      <c r="O31" s="265">
        <f t="shared" si="3"/>
        <v>0</v>
      </c>
      <c r="P31" s="266"/>
      <c r="Q31" s="411"/>
      <c r="R31" s="137"/>
      <c r="S31" s="300" t="e">
        <f>VLOOKUP($T31,УЧАСТНИКИ!$A$1:$K$716,10,FALSE)</f>
        <v>#N/A</v>
      </c>
      <c r="T31" s="189"/>
    </row>
    <row r="32" spans="1:20" ht="23.1" customHeight="1" x14ac:dyDescent="0.25">
      <c r="A32" s="132">
        <v>2</v>
      </c>
      <c r="B32" s="292" t="e">
        <f>VLOOKUP($T32,УЧАСТНИКИ!$A$1:$K$716,3,FALSE)</f>
        <v>#N/A</v>
      </c>
      <c r="C32" s="305">
        <f t="shared" si="2"/>
        <v>0</v>
      </c>
      <c r="D32" s="135" t="e">
        <f>VLOOKUP($T32,УЧАСТНИКИ!$A$1:$K$716,4,FALSE)</f>
        <v>#N/A</v>
      </c>
      <c r="E32" s="135" t="e">
        <f>VLOOKUP($T32,УЧАСТНИКИ!$A$1:$K$716,8,FALSE)</f>
        <v>#N/A</v>
      </c>
      <c r="F32" s="217" t="e">
        <f>VLOOKUP($T32,УЧАСТНИКИ!$A$1:$K$716,5,FALSE)</f>
        <v>#N/A</v>
      </c>
      <c r="G32" s="135" t="e">
        <f>VLOOKUP($T32,УЧАСТНИКИ!#REF!,7,FALSE)</f>
        <v>#REF!</v>
      </c>
      <c r="H32" s="135" t="e">
        <f>VLOOKUP($T32,УЧАСТНИКИ!$A$1:$K$716,11,FALSE)</f>
        <v>#N/A</v>
      </c>
      <c r="I32" s="264"/>
      <c r="J32" s="264"/>
      <c r="K32" s="264"/>
      <c r="L32" s="264"/>
      <c r="M32" s="264"/>
      <c r="N32" s="264"/>
      <c r="O32" s="265">
        <f t="shared" si="3"/>
        <v>0</v>
      </c>
      <c r="P32" s="266"/>
      <c r="Q32" s="135"/>
      <c r="R32" s="266"/>
      <c r="S32" s="300" t="e">
        <f>VLOOKUP($T32,УЧАСТНИКИ!$A$1:$K$716,10,FALSE)</f>
        <v>#N/A</v>
      </c>
      <c r="T32" s="215"/>
    </row>
    <row r="33" spans="1:20" ht="23.1" customHeight="1" x14ac:dyDescent="0.25">
      <c r="A33" s="132">
        <v>3</v>
      </c>
      <c r="B33" s="292" t="e">
        <f>VLOOKUP($T33,УЧАСТНИКИ!$A$1:$K$716,3,FALSE)</f>
        <v>#N/A</v>
      </c>
      <c r="C33" s="305">
        <f t="shared" si="2"/>
        <v>0</v>
      </c>
      <c r="D33" s="135" t="e">
        <f>VLOOKUP($T33,УЧАСТНИКИ!$A$1:$K$716,4,FALSE)</f>
        <v>#N/A</v>
      </c>
      <c r="E33" s="135" t="e">
        <f>VLOOKUP($T33,УЧАСТНИКИ!$A$1:$K$716,8,FALSE)</f>
        <v>#N/A</v>
      </c>
      <c r="F33" s="217" t="e">
        <f>VLOOKUP($T33,УЧАСТНИКИ!$A$1:$K$716,5,FALSE)</f>
        <v>#N/A</v>
      </c>
      <c r="G33" s="135" t="e">
        <f>VLOOKUP($T33,УЧАСТНИКИ!#REF!,7,FALSE)</f>
        <v>#REF!</v>
      </c>
      <c r="H33" s="135" t="e">
        <f>VLOOKUP($T33,УЧАСТНИКИ!$A$1:$K$716,11,FALSE)</f>
        <v>#N/A</v>
      </c>
      <c r="I33" s="264"/>
      <c r="J33" s="264"/>
      <c r="K33" s="264"/>
      <c r="L33" s="264"/>
      <c r="M33" s="264"/>
      <c r="N33" s="264"/>
      <c r="O33" s="265">
        <f t="shared" si="3"/>
        <v>0</v>
      </c>
      <c r="P33" s="266"/>
      <c r="Q33" s="135"/>
      <c r="R33" s="266"/>
      <c r="S33" s="300" t="e">
        <f>VLOOKUP($T33,УЧАСТНИКИ!$A$1:$K$716,10,FALSE)</f>
        <v>#N/A</v>
      </c>
      <c r="T33" s="189"/>
    </row>
    <row r="34" spans="1:20" ht="23.1" customHeight="1" x14ac:dyDescent="0.25">
      <c r="A34" s="132">
        <v>2</v>
      </c>
      <c r="B34" s="292" t="e">
        <f>VLOOKUP($T34,УЧАСТНИКИ!$A$1:$K$716,3,FALSE)</f>
        <v>#N/A</v>
      </c>
      <c r="C34" s="305">
        <f t="shared" si="2"/>
        <v>0</v>
      </c>
      <c r="D34" s="135" t="e">
        <f>VLOOKUP($T34,УЧАСТНИКИ!$A$1:$K$716,4,FALSE)</f>
        <v>#N/A</v>
      </c>
      <c r="E34" s="135" t="e">
        <f>VLOOKUP($T34,УЧАСТНИКИ!$A$1:$K$716,8,FALSE)</f>
        <v>#N/A</v>
      </c>
      <c r="F34" s="217" t="e">
        <f>VLOOKUP($T34,УЧАСТНИКИ!$A$1:$K$716,5,FALSE)</f>
        <v>#N/A</v>
      </c>
      <c r="G34" s="135" t="e">
        <f>VLOOKUP($T34,УЧАСТНИКИ!#REF!,7,FALSE)</f>
        <v>#REF!</v>
      </c>
      <c r="H34" s="135" t="e">
        <f>VLOOKUP($T34,УЧАСТНИКИ!$A$1:$K$716,11,FALSE)</f>
        <v>#N/A</v>
      </c>
      <c r="I34" s="264"/>
      <c r="J34" s="264"/>
      <c r="K34" s="264"/>
      <c r="L34" s="264"/>
      <c r="M34" s="264"/>
      <c r="N34" s="264"/>
      <c r="O34" s="265">
        <f t="shared" si="3"/>
        <v>0</v>
      </c>
      <c r="P34" s="266"/>
      <c r="Q34" s="135"/>
      <c r="R34" s="266"/>
      <c r="S34" s="300" t="e">
        <f>VLOOKUP($T34,УЧАСТНИКИ!$A$1:$K$716,10,FALSE)</f>
        <v>#N/A</v>
      </c>
      <c r="T34" s="189"/>
    </row>
    <row r="35" spans="1:20" ht="23.1" customHeight="1" x14ac:dyDescent="0.25">
      <c r="A35" s="132">
        <v>3</v>
      </c>
      <c r="B35" s="292" t="e">
        <f>VLOOKUP($T35,УЧАСТНИКИ!$A$1:$K$716,3,FALSE)</f>
        <v>#N/A</v>
      </c>
      <c r="C35" s="305">
        <f t="shared" si="2"/>
        <v>0</v>
      </c>
      <c r="D35" s="135" t="e">
        <f>VLOOKUP($T35,УЧАСТНИКИ!$A$1:$K$716,4,FALSE)</f>
        <v>#N/A</v>
      </c>
      <c r="E35" s="135" t="e">
        <f>VLOOKUP($T35,УЧАСТНИКИ!$A$1:$K$716,8,FALSE)</f>
        <v>#N/A</v>
      </c>
      <c r="F35" s="217" t="e">
        <f>VLOOKUP($T35,УЧАСТНИКИ!$A$1:$K$716,5,FALSE)</f>
        <v>#N/A</v>
      </c>
      <c r="G35" s="135" t="e">
        <f>VLOOKUP($T35,УЧАСТНИКИ!#REF!,7,FALSE)</f>
        <v>#REF!</v>
      </c>
      <c r="H35" s="135" t="e">
        <f>VLOOKUP($T35,УЧАСТНИКИ!$A$1:$K$716,11,FALSE)</f>
        <v>#N/A</v>
      </c>
      <c r="I35" s="264"/>
      <c r="J35" s="264"/>
      <c r="K35" s="264"/>
      <c r="L35" s="264"/>
      <c r="M35" s="264"/>
      <c r="N35" s="264"/>
      <c r="O35" s="265">
        <f t="shared" si="3"/>
        <v>0</v>
      </c>
      <c r="P35" s="266"/>
      <c r="Q35" s="135"/>
      <c r="R35" s="266"/>
      <c r="S35" s="300" t="e">
        <f>VLOOKUP($T35,УЧАСТНИКИ!$A$1:$K$716,10,FALSE)</f>
        <v>#N/A</v>
      </c>
      <c r="T35" s="189"/>
    </row>
    <row r="36" spans="1:20" ht="23.1" customHeight="1" x14ac:dyDescent="0.25">
      <c r="A36" s="132">
        <v>3.4</v>
      </c>
      <c r="B36" s="292" t="e">
        <f>VLOOKUP($T36,УЧАСТНИКИ!$A$1:$K$716,3,FALSE)</f>
        <v>#N/A</v>
      </c>
      <c r="C36" s="305">
        <f t="shared" si="2"/>
        <v>0</v>
      </c>
      <c r="D36" s="135" t="e">
        <f>VLOOKUP($T36,УЧАСТНИКИ!$A$1:$K$716,4,FALSE)</f>
        <v>#N/A</v>
      </c>
      <c r="E36" s="135" t="e">
        <f>VLOOKUP($T36,УЧАСТНИКИ!$A$1:$K$716,8,FALSE)</f>
        <v>#N/A</v>
      </c>
      <c r="F36" s="217" t="e">
        <f>VLOOKUP($T36,УЧАСТНИКИ!$A$1:$K$716,5,FALSE)</f>
        <v>#N/A</v>
      </c>
      <c r="G36" s="135" t="e">
        <f>VLOOKUP($T36,УЧАСТНИКИ!#REF!,7,FALSE)</f>
        <v>#REF!</v>
      </c>
      <c r="H36" s="135" t="e">
        <f>VLOOKUP($T36,УЧАСТНИКИ!$A$1:$K$716,11,FALSE)</f>
        <v>#N/A</v>
      </c>
      <c r="I36" s="264"/>
      <c r="J36" s="264"/>
      <c r="K36" s="264"/>
      <c r="L36" s="264"/>
      <c r="M36" s="264"/>
      <c r="N36" s="264"/>
      <c r="O36" s="265">
        <f t="shared" si="3"/>
        <v>0</v>
      </c>
      <c r="P36" s="266"/>
      <c r="Q36" s="135"/>
      <c r="R36" s="266"/>
      <c r="S36" s="300" t="e">
        <f>VLOOKUP($T36,УЧАСТНИКИ!$A$1:$K$716,10,FALSE)</f>
        <v>#N/A</v>
      </c>
      <c r="T36" s="189"/>
    </row>
    <row r="37" spans="1:20" ht="23.1" customHeight="1" x14ac:dyDescent="0.25">
      <c r="A37" s="132">
        <v>3.8</v>
      </c>
      <c r="B37" s="292" t="e">
        <f>VLOOKUP($T37,УЧАСТНИКИ!$A$1:$K$716,3,FALSE)</f>
        <v>#N/A</v>
      </c>
      <c r="C37" s="305">
        <f t="shared" si="2"/>
        <v>0</v>
      </c>
      <c r="D37" s="135" t="e">
        <f>VLOOKUP($T37,УЧАСТНИКИ!$A$1:$K$716,4,FALSE)</f>
        <v>#N/A</v>
      </c>
      <c r="E37" s="135" t="e">
        <f>VLOOKUP($T37,УЧАСТНИКИ!$A$1:$K$716,8,FALSE)</f>
        <v>#N/A</v>
      </c>
      <c r="F37" s="217" t="e">
        <f>VLOOKUP($T37,УЧАСТНИКИ!$A$1:$K$716,5,FALSE)</f>
        <v>#N/A</v>
      </c>
      <c r="G37" s="135" t="e">
        <f>VLOOKUP($T37,УЧАСТНИКИ!#REF!,7,FALSE)</f>
        <v>#REF!</v>
      </c>
      <c r="H37" s="135" t="e">
        <f>VLOOKUP($T37,УЧАСТНИКИ!$A$1:$K$716,11,FALSE)</f>
        <v>#N/A</v>
      </c>
      <c r="I37" s="264"/>
      <c r="J37" s="264"/>
      <c r="K37" s="264"/>
      <c r="L37" s="264"/>
      <c r="M37" s="264"/>
      <c r="N37" s="264"/>
      <c r="O37" s="265">
        <f t="shared" si="3"/>
        <v>0</v>
      </c>
      <c r="P37" s="266"/>
      <c r="Q37" s="135"/>
      <c r="R37" s="266"/>
      <c r="S37" s="300" t="e">
        <f>VLOOKUP($T37,УЧАСТНИКИ!$A$1:$K$716,10,FALSE)</f>
        <v>#N/A</v>
      </c>
      <c r="T37" s="215"/>
    </row>
    <row r="38" spans="1:20" ht="23.1" customHeight="1" x14ac:dyDescent="0.25">
      <c r="A38" s="132">
        <v>4.2</v>
      </c>
      <c r="B38" s="292" t="e">
        <f>VLOOKUP($T38,УЧАСТНИКИ!$A$1:$K$716,3,FALSE)</f>
        <v>#N/A</v>
      </c>
      <c r="C38" s="305">
        <f t="shared" si="2"/>
        <v>0</v>
      </c>
      <c r="D38" s="135" t="e">
        <f>VLOOKUP($T38,УЧАСТНИКИ!$A$1:$K$716,4,FALSE)</f>
        <v>#N/A</v>
      </c>
      <c r="E38" s="135" t="e">
        <f>VLOOKUP($T38,УЧАСТНИКИ!$A$1:$K$716,8,FALSE)</f>
        <v>#N/A</v>
      </c>
      <c r="F38" s="217" t="e">
        <f>VLOOKUP($T38,УЧАСТНИКИ!$A$1:$K$716,5,FALSE)</f>
        <v>#N/A</v>
      </c>
      <c r="G38" s="135" t="e">
        <f>VLOOKUP($T38,УЧАСТНИКИ!#REF!,7,FALSE)</f>
        <v>#REF!</v>
      </c>
      <c r="H38" s="135" t="e">
        <f>VLOOKUP($T38,УЧАСТНИКИ!$A$1:$K$716,11,FALSE)</f>
        <v>#N/A</v>
      </c>
      <c r="I38" s="264"/>
      <c r="J38" s="264"/>
      <c r="K38" s="264"/>
      <c r="L38" s="264"/>
      <c r="M38" s="264"/>
      <c r="N38" s="264"/>
      <c r="O38" s="265">
        <f t="shared" si="3"/>
        <v>0</v>
      </c>
      <c r="P38" s="266"/>
      <c r="Q38" s="135"/>
      <c r="R38" s="266"/>
      <c r="S38" s="300" t="e">
        <f>VLOOKUP($T38,УЧАСТНИКИ!$A$1:$K$716,10,FALSE)</f>
        <v>#N/A</v>
      </c>
      <c r="T38" s="215"/>
    </row>
    <row r="39" spans="1:20" ht="23.1" customHeight="1" x14ac:dyDescent="0.25">
      <c r="A39" s="132">
        <v>4.5999999999999996</v>
      </c>
      <c r="B39" s="292" t="e">
        <f>VLOOKUP($T39,УЧАСТНИКИ!$A$1:$K$716,3,FALSE)</f>
        <v>#N/A</v>
      </c>
      <c r="C39" s="305">
        <f t="shared" si="2"/>
        <v>0</v>
      </c>
      <c r="D39" s="135" t="e">
        <f>VLOOKUP($T39,УЧАСТНИКИ!$A$1:$K$716,4,FALSE)</f>
        <v>#N/A</v>
      </c>
      <c r="E39" s="135" t="e">
        <f>VLOOKUP($T39,УЧАСТНИКИ!$A$1:$K$716,8,FALSE)</f>
        <v>#N/A</v>
      </c>
      <c r="F39" s="217" t="e">
        <f>VLOOKUP($T39,УЧАСТНИКИ!$A$1:$K$716,5,FALSE)</f>
        <v>#N/A</v>
      </c>
      <c r="G39" s="135" t="e">
        <f>VLOOKUP($T39,УЧАСТНИКИ!#REF!,7,FALSE)</f>
        <v>#REF!</v>
      </c>
      <c r="H39" s="135" t="e">
        <f>VLOOKUP($T39,УЧАСТНИКИ!$A$1:$K$716,11,FALSE)</f>
        <v>#N/A</v>
      </c>
      <c r="I39" s="264"/>
      <c r="J39" s="264"/>
      <c r="K39" s="264"/>
      <c r="L39" s="264"/>
      <c r="M39" s="264"/>
      <c r="N39" s="264"/>
      <c r="O39" s="265">
        <f t="shared" si="3"/>
        <v>0</v>
      </c>
      <c r="P39" s="266"/>
      <c r="Q39" s="135"/>
      <c r="R39" s="266"/>
      <c r="S39" s="300" t="e">
        <f>VLOOKUP($T39,УЧАСТНИКИ!$A$1:$K$716,10,FALSE)</f>
        <v>#N/A</v>
      </c>
      <c r="T39" s="215"/>
    </row>
    <row r="40" spans="1:20" ht="23.1" customHeight="1" x14ac:dyDescent="0.25">
      <c r="A40" s="132">
        <v>5</v>
      </c>
      <c r="B40" s="292" t="e">
        <f>VLOOKUP($T40,УЧАСТНИКИ!$A$1:$K$716,3,FALSE)</f>
        <v>#N/A</v>
      </c>
      <c r="C40" s="305">
        <f t="shared" si="2"/>
        <v>0</v>
      </c>
      <c r="D40" s="135" t="e">
        <f>VLOOKUP($T40,УЧАСТНИКИ!$A$1:$K$716,4,FALSE)</f>
        <v>#N/A</v>
      </c>
      <c r="E40" s="135" t="e">
        <f>VLOOKUP($T40,УЧАСТНИКИ!$A$1:$K$716,8,FALSE)</f>
        <v>#N/A</v>
      </c>
      <c r="F40" s="217" t="e">
        <f>VLOOKUP($T40,УЧАСТНИКИ!$A$1:$K$716,5,FALSE)</f>
        <v>#N/A</v>
      </c>
      <c r="G40" s="135" t="e">
        <f>VLOOKUP($T40,УЧАСТНИКИ!#REF!,7,FALSE)</f>
        <v>#REF!</v>
      </c>
      <c r="H40" s="135" t="e">
        <f>VLOOKUP($T40,УЧАСТНИКИ!$A$1:$K$716,11,FALSE)</f>
        <v>#N/A</v>
      </c>
      <c r="I40" s="264"/>
      <c r="J40" s="264"/>
      <c r="K40" s="264"/>
      <c r="L40" s="264"/>
      <c r="M40" s="264"/>
      <c r="N40" s="264"/>
      <c r="O40" s="265">
        <f t="shared" si="3"/>
        <v>0</v>
      </c>
      <c r="P40" s="266"/>
      <c r="Q40" s="135"/>
      <c r="R40" s="266"/>
      <c r="S40" s="300" t="e">
        <f>VLOOKUP($T40,УЧАСТНИКИ!$A$1:$K$716,10,FALSE)</f>
        <v>#N/A</v>
      </c>
      <c r="T40" s="215"/>
    </row>
    <row r="41" spans="1:20" ht="23.1" customHeight="1" x14ac:dyDescent="0.25">
      <c r="A41" s="132">
        <v>5.4</v>
      </c>
      <c r="B41" s="292" t="e">
        <f>VLOOKUP($T41,УЧАСТНИКИ!$A$1:$K$716,3,FALSE)</f>
        <v>#N/A</v>
      </c>
      <c r="C41" s="305">
        <f t="shared" si="2"/>
        <v>0</v>
      </c>
      <c r="D41" s="135" t="e">
        <f>VLOOKUP($T41,УЧАСТНИКИ!$A$1:$K$716,4,FALSE)</f>
        <v>#N/A</v>
      </c>
      <c r="E41" s="135" t="e">
        <f>VLOOKUP($T41,УЧАСТНИКИ!$A$1:$K$716,8,FALSE)</f>
        <v>#N/A</v>
      </c>
      <c r="F41" s="217" t="e">
        <f>VLOOKUP($T41,УЧАСТНИКИ!$A$1:$K$716,5,FALSE)</f>
        <v>#N/A</v>
      </c>
      <c r="G41" s="135" t="e">
        <f>VLOOKUP($T41,УЧАСТНИКИ!#REF!,7,FALSE)</f>
        <v>#REF!</v>
      </c>
      <c r="H41" s="135" t="e">
        <f>VLOOKUP($T41,УЧАСТНИКИ!$A$1:$K$716,11,FALSE)</f>
        <v>#N/A</v>
      </c>
      <c r="I41" s="264"/>
      <c r="J41" s="264"/>
      <c r="K41" s="264"/>
      <c r="L41" s="264"/>
      <c r="M41" s="264"/>
      <c r="N41" s="264"/>
      <c r="O41" s="265">
        <f t="shared" si="3"/>
        <v>0</v>
      </c>
      <c r="P41" s="266"/>
      <c r="Q41" s="135"/>
      <c r="R41" s="266"/>
      <c r="S41" s="300" t="e">
        <f>VLOOKUP($T41,УЧАСТНИКИ!$A$1:$K$716,10,FALSE)</f>
        <v>#N/A</v>
      </c>
      <c r="T41" s="215"/>
    </row>
    <row r="42" spans="1:20" ht="23.1" customHeight="1" x14ac:dyDescent="0.25">
      <c r="A42" s="132">
        <v>11</v>
      </c>
      <c r="B42" s="292" t="e">
        <f>VLOOKUP($T42,УЧАСТНИКИ!$A$1:$K$716,3,FALSE)</f>
        <v>#N/A</v>
      </c>
      <c r="C42" s="305">
        <f t="shared" si="2"/>
        <v>0</v>
      </c>
      <c r="D42" s="135" t="e">
        <f>VLOOKUP($T42,УЧАСТНИКИ!$A$1:$K$716,4,FALSE)</f>
        <v>#N/A</v>
      </c>
      <c r="E42" s="135" t="e">
        <f>VLOOKUP($T42,УЧАСТНИКИ!$A$1:$K$716,8,FALSE)</f>
        <v>#N/A</v>
      </c>
      <c r="F42" s="217" t="e">
        <f>VLOOKUP($T42,УЧАСТНИКИ!$A$1:$K$716,5,FALSE)</f>
        <v>#N/A</v>
      </c>
      <c r="G42" s="135" t="e">
        <f>VLOOKUP($T42,УЧАСТНИКИ!#REF!,7,FALSE)</f>
        <v>#REF!</v>
      </c>
      <c r="H42" s="135" t="e">
        <f>VLOOKUP($T42,УЧАСТНИКИ!$A$1:$K$716,11,FALSE)</f>
        <v>#N/A</v>
      </c>
      <c r="I42" s="264"/>
      <c r="J42" s="264"/>
      <c r="K42" s="264"/>
      <c r="L42" s="264"/>
      <c r="M42" s="264"/>
      <c r="N42" s="264"/>
      <c r="O42" s="265">
        <f t="shared" si="3"/>
        <v>0</v>
      </c>
      <c r="P42" s="266"/>
      <c r="Q42" s="135"/>
      <c r="R42" s="266"/>
      <c r="S42" s="300" t="e">
        <f>VLOOKUP($T42,УЧАСТНИКИ!$A$1:$K$716,10,FALSE)</f>
        <v>#N/A</v>
      </c>
      <c r="T42" s="215"/>
    </row>
  </sheetData>
  <sortState ref="A17:AG18">
    <sortCondition ref="A17"/>
  </sortState>
  <mergeCells count="13">
    <mergeCell ref="B21:D21"/>
    <mergeCell ref="A1:S1"/>
    <mergeCell ref="A2:S2"/>
    <mergeCell ref="A3:S3"/>
    <mergeCell ref="A4:S4"/>
    <mergeCell ref="F6:H6"/>
    <mergeCell ref="I6:K6"/>
    <mergeCell ref="L6:M6"/>
    <mergeCell ref="A7:B7"/>
    <mergeCell ref="G7:H7"/>
    <mergeCell ref="I9:K9"/>
    <mergeCell ref="L9:N9"/>
    <mergeCell ref="B10:D10"/>
  </mergeCells>
  <printOptions horizontalCentered="1"/>
  <pageMargins left="0.19" right="0.21" top="0.39370078740157483" bottom="0.19685039370078741" header="0.27559055118110237" footer="0.23622047244094491"/>
  <pageSetup paperSize="9" scale="7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65"/>
  <sheetViews>
    <sheetView view="pageBreakPreview" zoomScale="75" zoomScaleNormal="100" zoomScaleSheetLayoutView="75" workbookViewId="0">
      <selection activeCell="R11" sqref="R11:R13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1.85546875" style="58" bestFit="1" customWidth="1"/>
    <col min="9" max="9" width="8.7109375" style="114" customWidth="1"/>
    <col min="10" max="10" width="8.7109375" style="58" customWidth="1"/>
    <col min="11" max="17" width="8.7109375" style="54" customWidth="1"/>
    <col min="18" max="18" width="8.28515625" style="54" customWidth="1" outlineLevel="1"/>
    <col min="19" max="16384" width="8.28515625" style="54"/>
  </cols>
  <sheetData>
    <row r="1" spans="1:18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347"/>
    </row>
    <row r="2" spans="1:18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18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</row>
    <row r="4" spans="1:18" ht="28.5" customHeight="1" x14ac:dyDescent="0.2">
      <c r="A4" s="458" t="str">
        <f>Name_4</f>
        <v>ЛИЧНО-КОМАНДНЫЙ ЧЕМПИОНАТ РЕСПУБЛИКИ ТАТАРСТАН ПО ЛЕГКОЙ АТЛЕТИКЕ</v>
      </c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352"/>
    </row>
    <row r="5" spans="1:18" x14ac:dyDescent="0.2">
      <c r="A5" s="347"/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</row>
    <row r="6" spans="1:18" ht="21.75" customHeight="1" x14ac:dyDescent="0.3">
      <c r="C6" s="349"/>
      <c r="E6" s="59"/>
      <c r="F6" s="450" t="s">
        <v>51</v>
      </c>
      <c r="G6" s="450"/>
      <c r="H6" s="450"/>
      <c r="I6" s="496" t="s">
        <v>272</v>
      </c>
      <c r="J6" s="496"/>
      <c r="K6" s="496"/>
      <c r="L6" s="350"/>
      <c r="M6" s="459" t="s">
        <v>63</v>
      </c>
      <c r="N6" s="459"/>
      <c r="O6" s="350"/>
      <c r="P6" s="350"/>
      <c r="Q6" s="350"/>
    </row>
    <row r="7" spans="1:18" ht="18.75" customHeight="1" x14ac:dyDescent="0.3">
      <c r="A7" s="460" t="s">
        <v>413</v>
      </c>
      <c r="B7" s="460"/>
      <c r="C7" s="349"/>
      <c r="E7" s="59"/>
      <c r="F7" s="116"/>
      <c r="G7" s="452"/>
      <c r="H7" s="452"/>
      <c r="P7" s="261" t="str">
        <f>d_1</f>
        <v>06 ИЮЛЯ 2017г.</v>
      </c>
      <c r="Q7" s="117"/>
    </row>
    <row r="8" spans="1:18" ht="17.25" customHeight="1" x14ac:dyDescent="0.25">
      <c r="A8" s="118"/>
      <c r="E8" s="59"/>
      <c r="F8" s="351" t="s">
        <v>63</v>
      </c>
      <c r="J8" s="119"/>
      <c r="K8" s="120"/>
      <c r="L8" s="120"/>
      <c r="M8" s="120"/>
      <c r="N8" s="120"/>
      <c r="O8" s="120"/>
      <c r="P8" s="261" t="str">
        <f>d_5</f>
        <v>г. Казань, Футбольно-легкоатлетический манеж</v>
      </c>
      <c r="Q8" s="117"/>
    </row>
    <row r="9" spans="1:18" ht="24" x14ac:dyDescent="0.2">
      <c r="A9" s="122" t="s">
        <v>101</v>
      </c>
      <c r="B9" s="123" t="s">
        <v>31</v>
      </c>
      <c r="C9" s="123" t="s">
        <v>128</v>
      </c>
      <c r="D9" s="123" t="s">
        <v>9</v>
      </c>
      <c r="E9" s="123" t="s">
        <v>2</v>
      </c>
      <c r="F9" s="123" t="s">
        <v>66</v>
      </c>
      <c r="G9" s="123" t="s">
        <v>65</v>
      </c>
      <c r="H9" s="123" t="s">
        <v>65</v>
      </c>
      <c r="I9" s="461" t="s">
        <v>125</v>
      </c>
      <c r="J9" s="462"/>
      <c r="K9" s="463"/>
      <c r="L9" s="123" t="s">
        <v>63</v>
      </c>
      <c r="M9" s="464" t="s">
        <v>45</v>
      </c>
      <c r="N9" s="465"/>
      <c r="O9" s="466"/>
      <c r="P9" s="123" t="s">
        <v>126</v>
      </c>
      <c r="Q9" s="123" t="s">
        <v>175</v>
      </c>
    </row>
    <row r="10" spans="1:18" ht="23.25" customHeight="1" x14ac:dyDescent="0.2">
      <c r="A10" s="127"/>
      <c r="B10" s="467" t="str">
        <f>Name_8</f>
        <v>МУЖЧИНЫ 2001г.р. и старше</v>
      </c>
      <c r="C10" s="468"/>
      <c r="D10" s="469"/>
      <c r="E10" s="128"/>
      <c r="F10" s="128"/>
      <c r="G10" s="129"/>
      <c r="H10" s="128"/>
      <c r="I10" s="185"/>
      <c r="J10" s="129"/>
      <c r="K10" s="128"/>
      <c r="L10" s="128"/>
      <c r="M10" s="128"/>
      <c r="N10" s="128"/>
      <c r="O10" s="128"/>
      <c r="P10" s="128"/>
      <c r="Q10" s="128"/>
    </row>
    <row r="11" spans="1:18" ht="24.95" customHeight="1" x14ac:dyDescent="0.25">
      <c r="A11" s="132">
        <v>1</v>
      </c>
      <c r="B11" s="133" t="str">
        <f>VLOOKUP($R11,УЧАСТНИКИ!$A$2:$K$716,3,FALSE)</f>
        <v>ТРОФИМОВ ЕВГЕНИЙ</v>
      </c>
      <c r="C11" s="187">
        <f t="shared" ref="C11:C29" si="0">R11</f>
        <v>3770</v>
      </c>
      <c r="D11" s="134">
        <f>VLOOKUP($R11,УЧАСТНИКИ!$A$2:$K$716,4,FALSE)</f>
        <v>2000</v>
      </c>
      <c r="E11" s="134">
        <f>VLOOKUP($R11,УЧАСТНИКИ!$A$2:$K$716,8,FALSE)</f>
        <v>2</v>
      </c>
      <c r="F11" s="216" t="str">
        <f>VLOOKUP($R11,УЧАСТНИКИ!$A$2:$K$716,5,FALSE)</f>
        <v>КАЗАНЬ</v>
      </c>
      <c r="G11" s="134" t="e">
        <f>VLOOKUP($R11,УЧАСТНИКИ!#REF!,7,FALSE)</f>
        <v>#REF!</v>
      </c>
      <c r="H11" s="134" t="str">
        <f>VLOOKUP($R11,УЧАСТНИКИ!$A$2:$K$716,11,FALSE)</f>
        <v>СДЮСШОР ЛА</v>
      </c>
      <c r="I11" s="208"/>
      <c r="J11" s="208"/>
      <c r="K11" s="208"/>
      <c r="L11" s="208"/>
      <c r="M11" s="208"/>
      <c r="N11" s="208"/>
      <c r="O11" s="208"/>
      <c r="P11" s="209"/>
      <c r="Q11" s="135" t="str">
        <f>VLOOKUP($R11,УЧАСТНИКИ!$A$2:$K$231,9,FALSE)</f>
        <v>Л</v>
      </c>
      <c r="R11" s="189">
        <v>3770</v>
      </c>
    </row>
    <row r="12" spans="1:18" ht="24.95" customHeight="1" x14ac:dyDescent="0.25">
      <c r="A12" s="132">
        <v>2</v>
      </c>
      <c r="B12" s="133" t="str">
        <f>VLOOKUP($R12,УЧАСТНИКИ!$A$2:$K$716,3,FALSE)</f>
        <v>ХИДИЯТОВ АЛМАЗ</v>
      </c>
      <c r="C12" s="187">
        <f t="shared" si="0"/>
        <v>29</v>
      </c>
      <c r="D12" s="134">
        <f>VLOOKUP($R12,УЧАСТНИКИ!$A$2:$K$716,4,FALSE)</f>
        <v>1994</v>
      </c>
      <c r="E12" s="134">
        <f>VLOOKUP($R12,УЧАСТНИКИ!$A$2:$K$716,8,FALSE)</f>
        <v>2</v>
      </c>
      <c r="F12" s="216" t="str">
        <f>VLOOKUP($R12,УЧАСТНИКИ!$A$2:$K$716,5,FALSE)</f>
        <v>КАЗАНЬ</v>
      </c>
      <c r="G12" s="134" t="e">
        <f>VLOOKUP($R12,УЧАСТНИКИ!#REF!,7,FALSE)</f>
        <v>#REF!</v>
      </c>
      <c r="H12" s="134" t="str">
        <f>VLOOKUP($R12,УЧАСТНИКИ!$A$2:$K$716,11,FALSE)</f>
        <v>СДЮСШОР ТАСМА</v>
      </c>
      <c r="I12" s="208"/>
      <c r="J12" s="208"/>
      <c r="K12" s="208"/>
      <c r="L12" s="208"/>
      <c r="M12" s="208"/>
      <c r="N12" s="208"/>
      <c r="O12" s="208"/>
      <c r="P12" s="209"/>
      <c r="Q12" s="135" t="str">
        <f>VLOOKUP($R12,УЧАСТНИКИ!$A$2:$K$231,9,FALSE)</f>
        <v>Л</v>
      </c>
      <c r="R12" s="189">
        <v>29</v>
      </c>
    </row>
    <row r="13" spans="1:18" ht="24.95" customHeight="1" x14ac:dyDescent="0.25">
      <c r="A13" s="132">
        <v>3</v>
      </c>
      <c r="B13" s="133" t="str">
        <f>VLOOKUP($R13,УЧАСТНИКИ!$A$2:$K$716,3,FALSE)</f>
        <v>ПОПОВ НИКОЛАЙ</v>
      </c>
      <c r="C13" s="187">
        <f t="shared" si="0"/>
        <v>30</v>
      </c>
      <c r="D13" s="134">
        <f>VLOOKUP($R13,УЧАСТНИКИ!$A$2:$K$716,4,FALSE)</f>
        <v>1988</v>
      </c>
      <c r="E13" s="134">
        <f>VLOOKUP($R13,УЧАСТНИКИ!$A$2:$K$716,8,FALSE)</f>
        <v>1</v>
      </c>
      <c r="F13" s="216" t="str">
        <f>VLOOKUP($R13,УЧАСТНИКИ!$A$2:$K$716,5,FALSE)</f>
        <v>КАЗАНЬ</v>
      </c>
      <c r="G13" s="134" t="e">
        <f>VLOOKUP($R13,УЧАСТНИКИ!#REF!,7,FALSE)</f>
        <v>#REF!</v>
      </c>
      <c r="H13" s="134" t="str">
        <f>VLOOKUP($R13,УЧАСТНИКИ!$A$2:$K$716,11,FALSE)</f>
        <v>СДЮСШОР ТАСМА</v>
      </c>
      <c r="I13" s="208"/>
      <c r="J13" s="208"/>
      <c r="K13" s="208"/>
      <c r="L13" s="208"/>
      <c r="M13" s="208"/>
      <c r="N13" s="208"/>
      <c r="O13" s="208"/>
      <c r="P13" s="209"/>
      <c r="Q13" s="135" t="str">
        <f>VLOOKUP($R13,УЧАСТНИКИ!$A$2:$K$231,9,FALSE)</f>
        <v>Л</v>
      </c>
      <c r="R13" s="189">
        <v>30</v>
      </c>
    </row>
    <row r="14" spans="1:18" ht="24.95" customHeight="1" x14ac:dyDescent="0.25">
      <c r="A14" s="132">
        <v>4</v>
      </c>
      <c r="B14" s="133"/>
      <c r="C14" s="187"/>
      <c r="D14" s="134"/>
      <c r="E14" s="134"/>
      <c r="F14" s="216"/>
      <c r="G14" s="134"/>
      <c r="H14" s="134"/>
      <c r="I14" s="208"/>
      <c r="J14" s="208"/>
      <c r="K14" s="208"/>
      <c r="L14" s="208"/>
      <c r="M14" s="208"/>
      <c r="N14" s="208"/>
      <c r="O14" s="208"/>
      <c r="P14" s="209"/>
      <c r="Q14" s="135"/>
      <c r="R14" s="189"/>
    </row>
    <row r="15" spans="1:18" ht="24.95" customHeight="1" x14ac:dyDescent="0.25">
      <c r="A15" s="132">
        <v>5</v>
      </c>
      <c r="B15" s="133"/>
      <c r="C15" s="187"/>
      <c r="D15" s="134"/>
      <c r="E15" s="134"/>
      <c r="F15" s="216"/>
      <c r="G15" s="134"/>
      <c r="H15" s="134"/>
      <c r="I15" s="208"/>
      <c r="J15" s="208"/>
      <c r="K15" s="208"/>
      <c r="L15" s="208"/>
      <c r="M15" s="208"/>
      <c r="N15" s="208"/>
      <c r="O15" s="208"/>
      <c r="P15" s="209"/>
      <c r="Q15" s="135"/>
      <c r="R15" s="189"/>
    </row>
    <row r="16" spans="1:18" ht="24.95" customHeight="1" x14ac:dyDescent="0.25">
      <c r="A16" s="132">
        <v>6</v>
      </c>
      <c r="B16" s="133"/>
      <c r="C16" s="187"/>
      <c r="D16" s="134"/>
      <c r="E16" s="134"/>
      <c r="F16" s="216"/>
      <c r="G16" s="134"/>
      <c r="H16" s="134"/>
      <c r="I16" s="208"/>
      <c r="J16" s="208"/>
      <c r="K16" s="208"/>
      <c r="L16" s="208"/>
      <c r="M16" s="208"/>
      <c r="N16" s="208"/>
      <c r="O16" s="208"/>
      <c r="P16" s="209"/>
      <c r="Q16" s="135"/>
      <c r="R16" s="189"/>
    </row>
    <row r="17" spans="1:18" ht="24.95" hidden="1" customHeight="1" x14ac:dyDescent="0.25">
      <c r="A17" s="132">
        <v>7</v>
      </c>
      <c r="B17" s="133" t="e">
        <f>VLOOKUP($R17,УЧАСТНИКИ!$A$2:$K$716,3,FALSE)</f>
        <v>#N/A</v>
      </c>
      <c r="C17" s="187">
        <f t="shared" si="0"/>
        <v>0</v>
      </c>
      <c r="D17" s="134" t="e">
        <f>VLOOKUP($R17,УЧАСТНИКИ!$A$2:$K$716,4,FALSE)</f>
        <v>#N/A</v>
      </c>
      <c r="E17" s="134" t="e">
        <f>VLOOKUP($R17,УЧАСТНИКИ!$A$2:$K$716,8,FALSE)</f>
        <v>#N/A</v>
      </c>
      <c r="F17" s="216" t="e">
        <f>VLOOKUP($R17,УЧАСТНИКИ!$A$2:$K$716,5,FALSE)</f>
        <v>#N/A</v>
      </c>
      <c r="G17" s="134" t="e">
        <f>VLOOKUP($R17,УЧАСТНИКИ!#REF!,7,FALSE)</f>
        <v>#REF!</v>
      </c>
      <c r="H17" s="134" t="e">
        <f>VLOOKUP($R17,УЧАСТНИКИ!$A$2:$K$716,11,FALSE)</f>
        <v>#N/A</v>
      </c>
      <c r="I17" s="208"/>
      <c r="J17" s="208"/>
      <c r="K17" s="208"/>
      <c r="L17" s="208"/>
      <c r="M17" s="208"/>
      <c r="N17" s="208"/>
      <c r="O17" s="208"/>
      <c r="P17" s="209"/>
      <c r="Q17" s="135" t="e">
        <f>VLOOKUP($R17,УЧАСТНИКИ!$A$2:$K$231,9,FALSE)</f>
        <v>#N/A</v>
      </c>
      <c r="R17" s="189"/>
    </row>
    <row r="18" spans="1:18" ht="24.95" hidden="1" customHeight="1" x14ac:dyDescent="0.25">
      <c r="A18" s="132">
        <v>8</v>
      </c>
      <c r="B18" s="133" t="e">
        <f>VLOOKUP($R18,УЧАСТНИКИ!$A$2:$K$716,3,FALSE)</f>
        <v>#N/A</v>
      </c>
      <c r="C18" s="187">
        <f t="shared" si="0"/>
        <v>0</v>
      </c>
      <c r="D18" s="134" t="e">
        <f>VLOOKUP($R18,УЧАСТНИКИ!$A$2:$K$716,4,FALSE)</f>
        <v>#N/A</v>
      </c>
      <c r="E18" s="134" t="e">
        <f>VLOOKUP($R18,УЧАСТНИКИ!$A$2:$K$716,8,FALSE)</f>
        <v>#N/A</v>
      </c>
      <c r="F18" s="216" t="e">
        <f>VLOOKUP($R18,УЧАСТНИКИ!$A$2:$K$716,5,FALSE)</f>
        <v>#N/A</v>
      </c>
      <c r="G18" s="134" t="e">
        <f>VLOOKUP($R18,УЧАСТНИКИ!#REF!,7,FALSE)</f>
        <v>#REF!</v>
      </c>
      <c r="H18" s="134" t="e">
        <f>VLOOKUP($R18,УЧАСТНИКИ!$A$2:$K$716,11,FALSE)</f>
        <v>#N/A</v>
      </c>
      <c r="I18" s="208"/>
      <c r="J18" s="208"/>
      <c r="K18" s="208"/>
      <c r="L18" s="208"/>
      <c r="M18" s="208"/>
      <c r="N18" s="208"/>
      <c r="O18" s="208"/>
      <c r="P18" s="209"/>
      <c r="Q18" s="135" t="e">
        <f>VLOOKUP($R18,УЧАСТНИКИ!$A$2:$K$231,9,FALSE)</f>
        <v>#N/A</v>
      </c>
      <c r="R18" s="189"/>
    </row>
    <row r="19" spans="1:18" ht="24.95" hidden="1" customHeight="1" x14ac:dyDescent="0.25">
      <c r="A19" s="132">
        <v>9</v>
      </c>
      <c r="B19" s="133" t="e">
        <f>VLOOKUP($R19,УЧАСТНИКИ!$A$2:$K$716,3,FALSE)</f>
        <v>#N/A</v>
      </c>
      <c r="C19" s="187">
        <f t="shared" si="0"/>
        <v>0</v>
      </c>
      <c r="D19" s="134" t="e">
        <f>VLOOKUP($R19,УЧАСТНИКИ!$A$2:$K$716,4,FALSE)</f>
        <v>#N/A</v>
      </c>
      <c r="E19" s="134" t="e">
        <f>VLOOKUP($R19,УЧАСТНИКИ!$A$2:$K$716,8,FALSE)</f>
        <v>#N/A</v>
      </c>
      <c r="F19" s="216" t="e">
        <f>VLOOKUP($R19,УЧАСТНИКИ!$A$2:$K$716,5,FALSE)</f>
        <v>#N/A</v>
      </c>
      <c r="G19" s="134" t="e">
        <f>VLOOKUP($R19,УЧАСТНИКИ!#REF!,7,FALSE)</f>
        <v>#REF!</v>
      </c>
      <c r="H19" s="134" t="e">
        <f>VLOOKUP($R19,УЧАСТНИКИ!$A$2:$K$716,11,FALSE)</f>
        <v>#N/A</v>
      </c>
      <c r="I19" s="208"/>
      <c r="J19" s="208"/>
      <c r="K19" s="208"/>
      <c r="L19" s="208"/>
      <c r="M19" s="208"/>
      <c r="N19" s="208"/>
      <c r="O19" s="208"/>
      <c r="P19" s="209"/>
      <c r="Q19" s="135" t="e">
        <f>VLOOKUP($R19,УЧАСТНИКИ!$A$2:$K$231,9,FALSE)</f>
        <v>#N/A</v>
      </c>
      <c r="R19" s="189"/>
    </row>
    <row r="20" spans="1:18" ht="24.95" hidden="1" customHeight="1" x14ac:dyDescent="0.25">
      <c r="A20" s="132">
        <v>10</v>
      </c>
      <c r="B20" s="133" t="e">
        <f>VLOOKUP($R20,УЧАСТНИКИ!$A$2:$K$716,3,FALSE)</f>
        <v>#N/A</v>
      </c>
      <c r="C20" s="187">
        <f t="shared" si="0"/>
        <v>0</v>
      </c>
      <c r="D20" s="134" t="e">
        <f>VLOOKUP($R20,УЧАСТНИКИ!$A$2:$K$716,4,FALSE)</f>
        <v>#N/A</v>
      </c>
      <c r="E20" s="134" t="e">
        <f>VLOOKUP($R20,УЧАСТНИКИ!$A$2:$K$716,8,FALSE)</f>
        <v>#N/A</v>
      </c>
      <c r="F20" s="216" t="e">
        <f>VLOOKUP($R20,УЧАСТНИКИ!$A$2:$K$716,5,FALSE)</f>
        <v>#N/A</v>
      </c>
      <c r="G20" s="134" t="e">
        <f>VLOOKUP($R20,УЧАСТНИКИ!#REF!,7,FALSE)</f>
        <v>#REF!</v>
      </c>
      <c r="H20" s="134" t="e">
        <f>VLOOKUP($R20,УЧАСТНИКИ!$A$2:$K$716,11,FALSE)</f>
        <v>#N/A</v>
      </c>
      <c r="I20" s="208"/>
      <c r="J20" s="208"/>
      <c r="K20" s="208"/>
      <c r="L20" s="208"/>
      <c r="M20" s="208"/>
      <c r="N20" s="208"/>
      <c r="O20" s="208"/>
      <c r="P20" s="209"/>
      <c r="Q20" s="135" t="e">
        <f>VLOOKUP($R20,УЧАСТНИКИ!$A$2:$K$231,9,FALSE)</f>
        <v>#N/A</v>
      </c>
      <c r="R20" s="189"/>
    </row>
    <row r="21" spans="1:18" ht="24.95" hidden="1" customHeight="1" x14ac:dyDescent="0.25">
      <c r="A21" s="132">
        <v>11</v>
      </c>
      <c r="B21" s="133" t="e">
        <f>VLOOKUP($R21,УЧАСТНИКИ!$A$2:$K$716,3,FALSE)</f>
        <v>#N/A</v>
      </c>
      <c r="C21" s="187">
        <f t="shared" si="0"/>
        <v>0</v>
      </c>
      <c r="D21" s="134" t="e">
        <f>VLOOKUP($R21,УЧАСТНИКИ!$A$2:$K$716,4,FALSE)</f>
        <v>#N/A</v>
      </c>
      <c r="E21" s="134" t="e">
        <f>VLOOKUP($R21,УЧАСТНИКИ!$A$2:$K$716,8,FALSE)</f>
        <v>#N/A</v>
      </c>
      <c r="F21" s="216" t="e">
        <f>VLOOKUP($R21,УЧАСТНИКИ!$A$2:$K$716,5,FALSE)</f>
        <v>#N/A</v>
      </c>
      <c r="G21" s="134" t="e">
        <f>VLOOKUP($R21,УЧАСТНИКИ!#REF!,7,FALSE)</f>
        <v>#REF!</v>
      </c>
      <c r="H21" s="134" t="e">
        <f>VLOOKUP($R21,УЧАСТНИКИ!$A$2:$K$716,11,FALSE)</f>
        <v>#N/A</v>
      </c>
      <c r="I21" s="208"/>
      <c r="J21" s="208"/>
      <c r="K21" s="208"/>
      <c r="L21" s="208"/>
      <c r="M21" s="208"/>
      <c r="N21" s="208"/>
      <c r="O21" s="208"/>
      <c r="P21" s="209"/>
      <c r="Q21" s="135" t="e">
        <f>VLOOKUP($R21,УЧАСТНИКИ!$A$2:$K$231,9,FALSE)</f>
        <v>#N/A</v>
      </c>
      <c r="R21" s="189"/>
    </row>
    <row r="22" spans="1:18" ht="24.95" hidden="1" customHeight="1" x14ac:dyDescent="0.25">
      <c r="A22" s="132">
        <v>12</v>
      </c>
      <c r="B22" s="133" t="e">
        <f>VLOOKUP($R22,УЧАСТНИКИ!$A$2:$K$716,3,FALSE)</f>
        <v>#N/A</v>
      </c>
      <c r="C22" s="187">
        <f t="shared" si="0"/>
        <v>0</v>
      </c>
      <c r="D22" s="134" t="e">
        <f>VLOOKUP($R22,УЧАСТНИКИ!$A$2:$K$716,4,FALSE)</f>
        <v>#N/A</v>
      </c>
      <c r="E22" s="134" t="e">
        <f>VLOOKUP($R22,УЧАСТНИКИ!$A$2:$K$716,8,FALSE)</f>
        <v>#N/A</v>
      </c>
      <c r="F22" s="216" t="e">
        <f>VLOOKUP($R22,УЧАСТНИКИ!$A$2:$K$716,5,FALSE)</f>
        <v>#N/A</v>
      </c>
      <c r="G22" s="134" t="e">
        <f>VLOOKUP($R22,УЧАСТНИКИ!#REF!,7,FALSE)</f>
        <v>#REF!</v>
      </c>
      <c r="H22" s="134" t="e">
        <f>VLOOKUP($R22,УЧАСТНИКИ!$A$2:$K$716,11,FALSE)</f>
        <v>#N/A</v>
      </c>
      <c r="I22" s="208"/>
      <c r="J22" s="208"/>
      <c r="K22" s="208"/>
      <c r="L22" s="208"/>
      <c r="M22" s="208"/>
      <c r="N22" s="208"/>
      <c r="O22" s="208"/>
      <c r="P22" s="209"/>
      <c r="Q22" s="135" t="e">
        <f>VLOOKUP($R22,УЧАСТНИКИ!$A$2:$K$231,9,FALSE)</f>
        <v>#N/A</v>
      </c>
      <c r="R22" s="189"/>
    </row>
    <row r="23" spans="1:18" ht="24.95" hidden="1" customHeight="1" x14ac:dyDescent="0.25">
      <c r="A23" s="132">
        <v>13</v>
      </c>
      <c r="B23" s="133" t="e">
        <f>VLOOKUP($R23,УЧАСТНИКИ!$A$2:$K$716,3,FALSE)</f>
        <v>#N/A</v>
      </c>
      <c r="C23" s="187">
        <f t="shared" si="0"/>
        <v>0</v>
      </c>
      <c r="D23" s="134" t="e">
        <f>VLOOKUP($R23,УЧАСТНИКИ!$A$2:$K$716,4,FALSE)</f>
        <v>#N/A</v>
      </c>
      <c r="E23" s="134" t="e">
        <f>VLOOKUP($R23,УЧАСТНИКИ!$A$2:$K$716,8,FALSE)</f>
        <v>#N/A</v>
      </c>
      <c r="F23" s="216" t="e">
        <f>VLOOKUP($R23,УЧАСТНИКИ!$A$2:$K$716,5,FALSE)</f>
        <v>#N/A</v>
      </c>
      <c r="G23" s="134" t="e">
        <f>VLOOKUP($R23,УЧАСТНИКИ!#REF!,7,FALSE)</f>
        <v>#REF!</v>
      </c>
      <c r="H23" s="134" t="e">
        <f>VLOOKUP($R23,УЧАСТНИКИ!$A$2:$K$716,11,FALSE)</f>
        <v>#N/A</v>
      </c>
      <c r="I23" s="208"/>
      <c r="J23" s="208"/>
      <c r="K23" s="208"/>
      <c r="L23" s="208"/>
      <c r="M23" s="208"/>
      <c r="N23" s="208"/>
      <c r="O23" s="208"/>
      <c r="P23" s="209"/>
      <c r="Q23" s="135" t="e">
        <f>VLOOKUP($R23,УЧАСТНИКИ!$A$2:$K$231,9,FALSE)</f>
        <v>#N/A</v>
      </c>
      <c r="R23" s="189"/>
    </row>
    <row r="24" spans="1:18" ht="24.95" hidden="1" customHeight="1" x14ac:dyDescent="0.25">
      <c r="A24" s="132">
        <v>14</v>
      </c>
      <c r="B24" s="133" t="e">
        <f>VLOOKUP($R24,УЧАСТНИКИ!$A$2:$K$716,3,FALSE)</f>
        <v>#N/A</v>
      </c>
      <c r="C24" s="187">
        <f t="shared" si="0"/>
        <v>0</v>
      </c>
      <c r="D24" s="134" t="e">
        <f>VLOOKUP($R24,УЧАСТНИКИ!$A$2:$K$716,4,FALSE)</f>
        <v>#N/A</v>
      </c>
      <c r="E24" s="134" t="e">
        <f>VLOOKUP($R24,УЧАСТНИКИ!$A$2:$K$716,8,FALSE)</f>
        <v>#N/A</v>
      </c>
      <c r="F24" s="216" t="e">
        <f>VLOOKUP($R24,УЧАСТНИКИ!$A$2:$K$716,5,FALSE)</f>
        <v>#N/A</v>
      </c>
      <c r="G24" s="134" t="e">
        <f>VLOOKUP($R24,УЧАСТНИКИ!#REF!,7,FALSE)</f>
        <v>#REF!</v>
      </c>
      <c r="H24" s="134" t="e">
        <f>VLOOKUP($R24,УЧАСТНИКИ!$A$2:$K$716,11,FALSE)</f>
        <v>#N/A</v>
      </c>
      <c r="I24" s="208"/>
      <c r="J24" s="208"/>
      <c r="K24" s="208"/>
      <c r="L24" s="208"/>
      <c r="M24" s="208"/>
      <c r="N24" s="208"/>
      <c r="O24" s="208"/>
      <c r="P24" s="209"/>
      <c r="Q24" s="135" t="e">
        <f>VLOOKUP($R24,УЧАСТНИКИ!$A$2:$K$231,9,FALSE)</f>
        <v>#N/A</v>
      </c>
      <c r="R24" s="189"/>
    </row>
    <row r="25" spans="1:18" ht="24.95" hidden="1" customHeight="1" x14ac:dyDescent="0.25">
      <c r="A25" s="132">
        <v>15</v>
      </c>
      <c r="B25" s="133" t="e">
        <f>VLOOKUP($R25,УЧАСТНИКИ!$A$2:$K$716,3,FALSE)</f>
        <v>#N/A</v>
      </c>
      <c r="C25" s="187">
        <f t="shared" si="0"/>
        <v>0</v>
      </c>
      <c r="D25" s="134" t="e">
        <f>VLOOKUP($R25,УЧАСТНИКИ!$A$2:$K$716,4,FALSE)</f>
        <v>#N/A</v>
      </c>
      <c r="E25" s="134" t="e">
        <f>VLOOKUP($R25,УЧАСТНИКИ!$A$2:$K$716,8,FALSE)</f>
        <v>#N/A</v>
      </c>
      <c r="F25" s="216" t="e">
        <f>VLOOKUP($R25,УЧАСТНИКИ!$A$2:$K$716,5,FALSE)</f>
        <v>#N/A</v>
      </c>
      <c r="G25" s="134" t="e">
        <f>VLOOKUP($R25,УЧАСТНИКИ!#REF!,7,FALSE)</f>
        <v>#REF!</v>
      </c>
      <c r="H25" s="134" t="e">
        <f>VLOOKUP($R25,УЧАСТНИКИ!$A$2:$K$716,11,FALSE)</f>
        <v>#N/A</v>
      </c>
      <c r="I25" s="208"/>
      <c r="J25" s="208"/>
      <c r="K25" s="208"/>
      <c r="L25" s="208"/>
      <c r="M25" s="208"/>
      <c r="N25" s="208"/>
      <c r="O25" s="208"/>
      <c r="P25" s="209"/>
      <c r="Q25" s="135" t="e">
        <f>VLOOKUP($R25,УЧАСТНИКИ!$A$2:$K$231,9,FALSE)</f>
        <v>#N/A</v>
      </c>
      <c r="R25" s="189"/>
    </row>
    <row r="26" spans="1:18" ht="24.95" hidden="1" customHeight="1" x14ac:dyDescent="0.25">
      <c r="A26" s="132">
        <v>16</v>
      </c>
      <c r="B26" s="133" t="e">
        <f>VLOOKUP($R26,УЧАСТНИКИ!$A$2:$K$716,3,FALSE)</f>
        <v>#N/A</v>
      </c>
      <c r="C26" s="187">
        <f t="shared" si="0"/>
        <v>0</v>
      </c>
      <c r="D26" s="134" t="e">
        <f>VLOOKUP($R26,УЧАСТНИКИ!$A$2:$K$716,4,FALSE)</f>
        <v>#N/A</v>
      </c>
      <c r="E26" s="134" t="e">
        <f>VLOOKUP($R26,УЧАСТНИКИ!$A$2:$K$716,8,FALSE)</f>
        <v>#N/A</v>
      </c>
      <c r="F26" s="216" t="e">
        <f>VLOOKUP($R26,УЧАСТНИКИ!$A$2:$K$716,5,FALSE)</f>
        <v>#N/A</v>
      </c>
      <c r="G26" s="134" t="e">
        <f>VLOOKUP($R26,УЧАСТНИКИ!#REF!,7,FALSE)</f>
        <v>#REF!</v>
      </c>
      <c r="H26" s="134" t="e">
        <f>VLOOKUP($R26,УЧАСТНИКИ!$A$2:$K$716,11,FALSE)</f>
        <v>#N/A</v>
      </c>
      <c r="I26" s="208"/>
      <c r="J26" s="208"/>
      <c r="K26" s="208"/>
      <c r="L26" s="208"/>
      <c r="M26" s="208"/>
      <c r="N26" s="208"/>
      <c r="O26" s="208"/>
      <c r="P26" s="209"/>
      <c r="Q26" s="135" t="e">
        <f>VLOOKUP($R26,УЧАСТНИКИ!$A$2:$K$231,9,FALSE)</f>
        <v>#N/A</v>
      </c>
      <c r="R26" s="189"/>
    </row>
    <row r="27" spans="1:18" ht="24.95" hidden="1" customHeight="1" x14ac:dyDescent="0.25">
      <c r="A27" s="132">
        <v>17</v>
      </c>
      <c r="B27" s="133" t="e">
        <f>VLOOKUP($R27,УЧАСТНИКИ!$A$2:$K$716,3,FALSE)</f>
        <v>#N/A</v>
      </c>
      <c r="C27" s="187">
        <f t="shared" si="0"/>
        <v>0</v>
      </c>
      <c r="D27" s="134" t="e">
        <f>VLOOKUP($R27,УЧАСТНИКИ!$A$2:$K$716,4,FALSE)</f>
        <v>#N/A</v>
      </c>
      <c r="E27" s="134" t="e">
        <f>VLOOKUP($R27,УЧАСТНИКИ!$A$2:$K$716,8,FALSE)</f>
        <v>#N/A</v>
      </c>
      <c r="F27" s="216" t="e">
        <f>VLOOKUP($R27,УЧАСТНИКИ!$A$2:$K$716,5,FALSE)</f>
        <v>#N/A</v>
      </c>
      <c r="G27" s="134" t="e">
        <f>VLOOKUP($R27,УЧАСТНИКИ!#REF!,7,FALSE)</f>
        <v>#REF!</v>
      </c>
      <c r="H27" s="134" t="e">
        <f>VLOOKUP($R27,УЧАСТНИКИ!$A$2:$K$716,11,FALSE)</f>
        <v>#N/A</v>
      </c>
      <c r="I27" s="208"/>
      <c r="J27" s="208"/>
      <c r="K27" s="208"/>
      <c r="L27" s="208"/>
      <c r="M27" s="208"/>
      <c r="N27" s="208"/>
      <c r="O27" s="208"/>
      <c r="P27" s="209"/>
      <c r="Q27" s="135" t="e">
        <f>VLOOKUP($R27,УЧАСТНИКИ!$A$2:$K$231,9,FALSE)</f>
        <v>#N/A</v>
      </c>
      <c r="R27" s="189"/>
    </row>
    <row r="28" spans="1:18" ht="24.95" hidden="1" customHeight="1" x14ac:dyDescent="0.25">
      <c r="A28" s="132">
        <v>18</v>
      </c>
      <c r="B28" s="133" t="e">
        <f>VLOOKUP($R28,УЧАСТНИКИ!$A$2:$K$716,3,FALSE)</f>
        <v>#N/A</v>
      </c>
      <c r="C28" s="187">
        <f t="shared" si="0"/>
        <v>0</v>
      </c>
      <c r="D28" s="134" t="e">
        <f>VLOOKUP($R28,УЧАСТНИКИ!$A$2:$K$716,4,FALSE)</f>
        <v>#N/A</v>
      </c>
      <c r="E28" s="134" t="e">
        <f>VLOOKUP($R28,УЧАСТНИКИ!$A$2:$K$716,8,FALSE)</f>
        <v>#N/A</v>
      </c>
      <c r="F28" s="216" t="e">
        <f>VLOOKUP($R28,УЧАСТНИКИ!$A$2:$K$716,5,FALSE)</f>
        <v>#N/A</v>
      </c>
      <c r="G28" s="134" t="e">
        <f>VLOOKUP($R28,УЧАСТНИКИ!#REF!,7,FALSE)</f>
        <v>#REF!</v>
      </c>
      <c r="H28" s="134" t="e">
        <f>VLOOKUP($R28,УЧАСТНИКИ!$A$2:$K$716,11,FALSE)</f>
        <v>#N/A</v>
      </c>
      <c r="I28" s="208"/>
      <c r="J28" s="208"/>
      <c r="K28" s="208"/>
      <c r="L28" s="208"/>
      <c r="M28" s="208"/>
      <c r="N28" s="208"/>
      <c r="O28" s="208"/>
      <c r="P28" s="209"/>
      <c r="Q28" s="135" t="e">
        <f>VLOOKUP($R28,УЧАСТНИКИ!$A$2:$K$231,9,FALSE)</f>
        <v>#N/A</v>
      </c>
      <c r="R28" s="189"/>
    </row>
    <row r="29" spans="1:18" ht="24.95" hidden="1" customHeight="1" x14ac:dyDescent="0.25">
      <c r="A29" s="132">
        <v>19</v>
      </c>
      <c r="B29" s="133" t="e">
        <f>VLOOKUP($R29,УЧАСТНИКИ!$A$2:$K$716,3,FALSE)</f>
        <v>#N/A</v>
      </c>
      <c r="C29" s="187">
        <f t="shared" si="0"/>
        <v>0</v>
      </c>
      <c r="D29" s="134" t="e">
        <f>VLOOKUP($R29,УЧАСТНИКИ!$A$2:$K$716,4,FALSE)</f>
        <v>#N/A</v>
      </c>
      <c r="E29" s="134" t="e">
        <f>VLOOKUP($R29,УЧАСТНИКИ!$A$2:$K$716,8,FALSE)</f>
        <v>#N/A</v>
      </c>
      <c r="F29" s="216" t="e">
        <f>VLOOKUP($R29,УЧАСТНИКИ!$A$2:$K$716,5,FALSE)</f>
        <v>#N/A</v>
      </c>
      <c r="G29" s="134" t="e">
        <f>VLOOKUP($R29,УЧАСТНИКИ!#REF!,7,FALSE)</f>
        <v>#REF!</v>
      </c>
      <c r="H29" s="134" t="e">
        <f>VLOOKUP($R29,УЧАСТНИКИ!$A$2:$K$716,11,FALSE)</f>
        <v>#N/A</v>
      </c>
      <c r="I29" s="208"/>
      <c r="J29" s="208"/>
      <c r="K29" s="208"/>
      <c r="L29" s="208"/>
      <c r="M29" s="208"/>
      <c r="N29" s="208"/>
      <c r="O29" s="208"/>
      <c r="P29" s="209"/>
      <c r="Q29" s="135" t="e">
        <f>VLOOKUP($R29,УЧАСТНИКИ!$A$2:$K$231,9,FALSE)</f>
        <v>#N/A</v>
      </c>
      <c r="R29" s="189"/>
    </row>
    <row r="30" spans="1:18" ht="23.25" hidden="1" customHeight="1" x14ac:dyDescent="0.2">
      <c r="A30" s="127"/>
      <c r="B30" s="467" t="str">
        <f>Name_9</f>
        <v>МУЖЧИНЫ 2001г.р. и старше</v>
      </c>
      <c r="C30" s="468"/>
      <c r="D30" s="469"/>
      <c r="E30" s="128"/>
      <c r="F30" s="128"/>
      <c r="G30" s="129"/>
      <c r="H30" s="128"/>
      <c r="I30" s="185"/>
      <c r="J30" s="129"/>
      <c r="K30" s="128"/>
      <c r="L30" s="128"/>
      <c r="M30" s="128"/>
      <c r="N30" s="128"/>
      <c r="O30" s="128"/>
      <c r="P30" s="128"/>
      <c r="Q30" s="128"/>
    </row>
    <row r="31" spans="1:18" ht="24.95" hidden="1" customHeight="1" x14ac:dyDescent="0.25">
      <c r="A31" s="132">
        <v>1</v>
      </c>
      <c r="B31" s="133" t="e">
        <f>VLOOKUP($R31,УЧАСТНИКИ!$A$2:$K$716,3,FALSE)</f>
        <v>#N/A</v>
      </c>
      <c r="C31" s="187">
        <f t="shared" ref="C31:C35" si="1">R31</f>
        <v>0</v>
      </c>
      <c r="D31" s="134" t="e">
        <f>VLOOKUP($R31,УЧАСТНИКИ!$A$2:$K$716,4,FALSE)</f>
        <v>#N/A</v>
      </c>
      <c r="E31" s="134" t="e">
        <f>VLOOKUP($R31,УЧАСТНИКИ!$A$2:$K$716,8,FALSE)</f>
        <v>#N/A</v>
      </c>
      <c r="F31" s="216" t="e">
        <f>VLOOKUP($R31,УЧАСТНИКИ!$A$2:$K$716,5,FALSE)</f>
        <v>#N/A</v>
      </c>
      <c r="G31" s="134" t="e">
        <f>VLOOKUP($R31,УЧАСТНИКИ!#REF!,7,FALSE)</f>
        <v>#REF!</v>
      </c>
      <c r="H31" s="134" t="e">
        <f>VLOOKUP($R31,УЧАСТНИКИ!$A$2:$K$716,11,FALSE)</f>
        <v>#N/A</v>
      </c>
      <c r="I31" s="208"/>
      <c r="J31" s="208"/>
      <c r="K31" s="208"/>
      <c r="L31" s="208"/>
      <c r="M31" s="208"/>
      <c r="N31" s="208"/>
      <c r="O31" s="208"/>
      <c r="P31" s="209"/>
      <c r="Q31" s="135"/>
      <c r="R31" s="189"/>
    </row>
    <row r="32" spans="1:18" ht="24.95" hidden="1" customHeight="1" x14ac:dyDescent="0.25">
      <c r="A32" s="132">
        <v>2</v>
      </c>
      <c r="B32" s="133" t="e">
        <f>VLOOKUP($R32,УЧАСТНИКИ!$A$2:$K$716,3,FALSE)</f>
        <v>#N/A</v>
      </c>
      <c r="C32" s="187">
        <f t="shared" si="1"/>
        <v>0</v>
      </c>
      <c r="D32" s="134" t="e">
        <f>VLOOKUP($R32,УЧАСТНИКИ!$A$2:$K$716,4,FALSE)</f>
        <v>#N/A</v>
      </c>
      <c r="E32" s="134" t="e">
        <f>VLOOKUP($R32,УЧАСТНИКИ!$A$2:$K$716,8,FALSE)</f>
        <v>#N/A</v>
      </c>
      <c r="F32" s="216" t="e">
        <f>VLOOKUP($R32,УЧАСТНИКИ!$A$2:$K$716,5,FALSE)</f>
        <v>#N/A</v>
      </c>
      <c r="G32" s="134" t="e">
        <f>VLOOKUP($R32,УЧАСТНИКИ!#REF!,7,FALSE)</f>
        <v>#REF!</v>
      </c>
      <c r="H32" s="134" t="e">
        <f>VLOOKUP($R32,УЧАСТНИКИ!$A$2:$K$716,11,FALSE)</f>
        <v>#N/A</v>
      </c>
      <c r="I32" s="208"/>
      <c r="J32" s="208"/>
      <c r="K32" s="208"/>
      <c r="L32" s="208"/>
      <c r="M32" s="208"/>
      <c r="N32" s="208"/>
      <c r="O32" s="208"/>
      <c r="P32" s="209"/>
      <c r="Q32" s="135"/>
      <c r="R32" s="189"/>
    </row>
    <row r="33" spans="1:18" ht="24.95" hidden="1" customHeight="1" x14ac:dyDescent="0.25">
      <c r="A33" s="132">
        <v>3</v>
      </c>
      <c r="B33" s="133" t="e">
        <f>VLOOKUP($R33,УЧАСТНИКИ!$A$2:$K$716,3,FALSE)</f>
        <v>#N/A</v>
      </c>
      <c r="C33" s="187">
        <f t="shared" si="1"/>
        <v>0</v>
      </c>
      <c r="D33" s="134" t="e">
        <f>VLOOKUP($R33,УЧАСТНИКИ!$A$2:$K$716,4,FALSE)</f>
        <v>#N/A</v>
      </c>
      <c r="E33" s="134" t="e">
        <f>VLOOKUP($R33,УЧАСТНИКИ!$A$2:$K$716,8,FALSE)</f>
        <v>#N/A</v>
      </c>
      <c r="F33" s="216" t="e">
        <f>VLOOKUP($R33,УЧАСТНИКИ!$A$2:$K$716,5,FALSE)</f>
        <v>#N/A</v>
      </c>
      <c r="G33" s="134" t="e">
        <f>VLOOKUP($R33,УЧАСТНИКИ!#REF!,7,FALSE)</f>
        <v>#REF!</v>
      </c>
      <c r="H33" s="134" t="e">
        <f>VLOOKUP($R33,УЧАСТНИКИ!$A$2:$K$716,11,FALSE)</f>
        <v>#N/A</v>
      </c>
      <c r="I33" s="208"/>
      <c r="J33" s="208"/>
      <c r="K33" s="208"/>
      <c r="L33" s="208"/>
      <c r="M33" s="208"/>
      <c r="N33" s="208"/>
      <c r="O33" s="208"/>
      <c r="P33" s="209"/>
      <c r="Q33" s="135"/>
      <c r="R33" s="189"/>
    </row>
    <row r="34" spans="1:18" ht="24.95" hidden="1" customHeight="1" x14ac:dyDescent="0.25">
      <c r="A34" s="132">
        <v>4</v>
      </c>
      <c r="B34" s="133" t="e">
        <f>VLOOKUP($R34,УЧАСТНИКИ!$A$2:$K$716,3,FALSE)</f>
        <v>#N/A</v>
      </c>
      <c r="C34" s="187">
        <f t="shared" si="1"/>
        <v>0</v>
      </c>
      <c r="D34" s="134" t="e">
        <f>VLOOKUP($R34,УЧАСТНИКИ!$A$2:$K$716,4,FALSE)</f>
        <v>#N/A</v>
      </c>
      <c r="E34" s="134" t="e">
        <f>VLOOKUP($R34,УЧАСТНИКИ!$A$2:$K$716,8,FALSE)</f>
        <v>#N/A</v>
      </c>
      <c r="F34" s="216" t="e">
        <f>VLOOKUP($R34,УЧАСТНИКИ!$A$2:$K$716,5,FALSE)</f>
        <v>#N/A</v>
      </c>
      <c r="G34" s="134" t="e">
        <f>VLOOKUP($R34,УЧАСТНИКИ!#REF!,7,FALSE)</f>
        <v>#REF!</v>
      </c>
      <c r="H34" s="134" t="e">
        <f>VLOOKUP($R34,УЧАСТНИКИ!$A$2:$K$716,11,FALSE)</f>
        <v>#N/A</v>
      </c>
      <c r="I34" s="208"/>
      <c r="J34" s="208"/>
      <c r="K34" s="208"/>
      <c r="L34" s="208"/>
      <c r="M34" s="208"/>
      <c r="N34" s="208"/>
      <c r="O34" s="208"/>
      <c r="P34" s="209"/>
      <c r="Q34" s="135"/>
      <c r="R34" s="189"/>
    </row>
    <row r="35" spans="1:18" ht="24.95" hidden="1" customHeight="1" x14ac:dyDescent="0.25">
      <c r="A35" s="132">
        <v>5</v>
      </c>
      <c r="B35" s="133" t="e">
        <f>VLOOKUP($R35,УЧАСТНИКИ!$A$2:$K$716,3,FALSE)</f>
        <v>#N/A</v>
      </c>
      <c r="C35" s="187">
        <f t="shared" si="1"/>
        <v>0</v>
      </c>
      <c r="D35" s="134" t="e">
        <f>VLOOKUP($R35,УЧАСТНИКИ!$A$2:$K$716,4,FALSE)</f>
        <v>#N/A</v>
      </c>
      <c r="E35" s="134" t="e">
        <f>VLOOKUP($R35,УЧАСТНИКИ!$A$2:$K$716,8,FALSE)</f>
        <v>#N/A</v>
      </c>
      <c r="F35" s="216" t="e">
        <f>VLOOKUP($R35,УЧАСТНИКИ!$A$2:$K$716,5,FALSE)</f>
        <v>#N/A</v>
      </c>
      <c r="G35" s="134" t="e">
        <f>VLOOKUP($R35,УЧАСТНИКИ!#REF!,7,FALSE)</f>
        <v>#REF!</v>
      </c>
      <c r="H35" s="134" t="e">
        <f>VLOOKUP($R35,УЧАСТНИКИ!$A$2:$K$716,11,FALSE)</f>
        <v>#N/A</v>
      </c>
      <c r="I35" s="208"/>
      <c r="J35" s="208"/>
      <c r="K35" s="208"/>
      <c r="L35" s="208"/>
      <c r="M35" s="208"/>
      <c r="N35" s="208"/>
      <c r="O35" s="208"/>
      <c r="P35" s="209"/>
      <c r="Q35" s="135"/>
      <c r="R35" s="189"/>
    </row>
    <row r="36" spans="1:18" ht="24.95" hidden="1" customHeight="1" x14ac:dyDescent="0.25">
      <c r="A36" s="132">
        <v>6</v>
      </c>
      <c r="B36" s="133"/>
      <c r="C36" s="187"/>
      <c r="D36" s="134"/>
      <c r="E36" s="134"/>
      <c r="F36" s="216"/>
      <c r="G36" s="134"/>
      <c r="H36" s="134"/>
      <c r="I36" s="208"/>
      <c r="J36" s="208"/>
      <c r="K36" s="208"/>
      <c r="L36" s="208"/>
      <c r="M36" s="208"/>
      <c r="N36" s="208"/>
      <c r="O36" s="208"/>
      <c r="P36" s="209"/>
      <c r="Q36" s="135"/>
      <c r="R36" s="189"/>
    </row>
    <row r="37" spans="1:18" ht="24.95" hidden="1" customHeight="1" x14ac:dyDescent="0.25">
      <c r="A37" s="132">
        <v>7</v>
      </c>
      <c r="B37" s="133"/>
      <c r="C37" s="187"/>
      <c r="D37" s="134"/>
      <c r="E37" s="134"/>
      <c r="F37" s="216"/>
      <c r="G37" s="134"/>
      <c r="H37" s="134"/>
      <c r="I37" s="208"/>
      <c r="J37" s="208"/>
      <c r="K37" s="208"/>
      <c r="L37" s="208"/>
      <c r="M37" s="208"/>
      <c r="N37" s="208"/>
      <c r="O37" s="208"/>
      <c r="P37" s="209"/>
      <c r="Q37" s="135"/>
      <c r="R37" s="189"/>
    </row>
    <row r="38" spans="1:18" ht="15.75" x14ac:dyDescent="0.25">
      <c r="B38" s="222" t="s">
        <v>33</v>
      </c>
      <c r="R38" s="200"/>
    </row>
    <row r="39" spans="1:18" x14ac:dyDescent="0.2">
      <c r="R39" s="200"/>
    </row>
    <row r="40" spans="1:18" ht="18" customHeight="1" x14ac:dyDescent="0.25">
      <c r="A40" s="132"/>
      <c r="B40" s="222" t="s">
        <v>34</v>
      </c>
      <c r="C40" s="348"/>
      <c r="D40" s="134"/>
      <c r="E40" s="134"/>
      <c r="F40" s="134"/>
      <c r="G40" s="134"/>
      <c r="H40" s="135"/>
      <c r="I40" s="179"/>
      <c r="J40" s="136"/>
      <c r="K40" s="137"/>
      <c r="L40" s="151"/>
      <c r="M40" s="137"/>
      <c r="N40" s="137"/>
      <c r="O40" s="137"/>
      <c r="P40" s="137"/>
      <c r="Q40" s="137"/>
      <c r="R40" s="189"/>
    </row>
    <row r="41" spans="1:18" ht="18" customHeight="1" x14ac:dyDescent="0.2">
      <c r="A41" s="132"/>
      <c r="D41" s="134"/>
      <c r="E41" s="134"/>
      <c r="F41" s="134"/>
      <c r="G41" s="134"/>
      <c r="H41" s="135"/>
      <c r="I41" s="179"/>
      <c r="J41" s="136"/>
      <c r="K41" s="137"/>
      <c r="L41" s="151"/>
      <c r="M41" s="137"/>
      <c r="N41" s="137"/>
      <c r="O41" s="137"/>
      <c r="P41" s="137"/>
      <c r="Q41" s="137"/>
      <c r="R41" s="189"/>
    </row>
    <row r="42" spans="1:18" ht="18" customHeight="1" x14ac:dyDescent="0.2">
      <c r="A42" s="132"/>
      <c r="B42" s="133"/>
      <c r="C42" s="133"/>
      <c r="D42" s="134"/>
      <c r="E42" s="134"/>
      <c r="F42" s="134"/>
      <c r="G42" s="134"/>
      <c r="H42" s="135"/>
      <c r="I42" s="179"/>
      <c r="J42" s="136"/>
      <c r="K42" s="137"/>
      <c r="L42" s="151"/>
      <c r="M42" s="137"/>
      <c r="N42" s="137"/>
      <c r="O42" s="137"/>
      <c r="P42" s="137"/>
      <c r="Q42" s="137"/>
      <c r="R42" s="189"/>
    </row>
    <row r="43" spans="1:18" ht="18" customHeight="1" x14ac:dyDescent="0.2">
      <c r="A43" s="132"/>
      <c r="B43" s="133"/>
      <c r="C43" s="133"/>
      <c r="D43" s="134"/>
      <c r="E43" s="134"/>
      <c r="F43" s="134"/>
      <c r="G43" s="134"/>
      <c r="H43" s="135"/>
      <c r="I43" s="179"/>
      <c r="J43" s="136"/>
      <c r="K43" s="137"/>
      <c r="L43" s="151"/>
      <c r="M43" s="137"/>
      <c r="N43" s="137"/>
      <c r="O43" s="137"/>
      <c r="P43" s="137"/>
      <c r="Q43" s="137"/>
      <c r="R43" s="158"/>
    </row>
    <row r="44" spans="1:18" ht="18" customHeight="1" x14ac:dyDescent="0.2">
      <c r="A44" s="132"/>
      <c r="B44" s="133"/>
      <c r="C44" s="133"/>
      <c r="D44" s="134"/>
      <c r="E44" s="134"/>
      <c r="F44" s="134"/>
      <c r="G44" s="134"/>
      <c r="H44" s="135"/>
      <c r="I44" s="179"/>
      <c r="J44" s="136"/>
      <c r="K44" s="137"/>
      <c r="L44" s="151"/>
      <c r="M44" s="137"/>
      <c r="N44" s="137"/>
      <c r="O44" s="137"/>
      <c r="P44" s="137"/>
      <c r="Q44" s="137"/>
      <c r="R44" s="158"/>
    </row>
    <row r="45" spans="1:18" ht="18" hidden="1" customHeight="1" x14ac:dyDescent="0.2">
      <c r="A45" s="132" t="s">
        <v>50</v>
      </c>
      <c r="B45" s="133" t="e">
        <f>VLOOKUP($R45,УЧАСТНИКИ!#REF!,3,FALSE)</f>
        <v>#REF!</v>
      </c>
      <c r="C45" s="133"/>
      <c r="D45" s="134" t="e">
        <f>VLOOKUP($R45,УЧАСТНИКИ!#REF!,4,FALSE)</f>
        <v>#REF!</v>
      </c>
      <c r="E45" s="134" t="e">
        <f>VLOOKUP($R45,УЧАСТНИКИ!#REF!,8,FALSE)</f>
        <v>#REF!</v>
      </c>
      <c r="F45" s="134" t="e">
        <f>VLOOKUP($R45,УЧАСТНИКИ!#REF!,5,FALSE)</f>
        <v>#REF!</v>
      </c>
      <c r="G45" s="134" t="e">
        <f>VLOOKUP($R45,УЧАСТНИКИ!#REF!,7,FALSE)</f>
        <v>#REF!</v>
      </c>
      <c r="H45" s="135" t="e">
        <f>VLOOKUP($R45,УЧАСТНИКИ!#REF!,11,FALSE)</f>
        <v>#REF!</v>
      </c>
      <c r="I45" s="179"/>
      <c r="J45" s="136"/>
      <c r="K45" s="137" t="s">
        <v>69</v>
      </c>
      <c r="L45" s="151" t="e">
        <f>VLOOKUP(#REF!,УЧАСТНИКИ!#REF!,9,FALSE)</f>
        <v>#REF!</v>
      </c>
      <c r="M45" s="137"/>
      <c r="N45" s="137"/>
      <c r="O45" s="137"/>
      <c r="P45" s="137"/>
      <c r="Q45" s="137"/>
      <c r="R45" s="158"/>
    </row>
    <row r="46" spans="1:18" ht="18" hidden="1" customHeight="1" x14ac:dyDescent="0.2">
      <c r="A46" s="132" t="s">
        <v>49</v>
      </c>
      <c r="B46" s="133" t="e">
        <f>VLOOKUP($R46,УЧАСТНИКИ!#REF!,3,FALSE)</f>
        <v>#REF!</v>
      </c>
      <c r="C46" s="133"/>
      <c r="D46" s="134" t="e">
        <f>VLOOKUP($R46,УЧАСТНИКИ!#REF!,4,FALSE)</f>
        <v>#REF!</v>
      </c>
      <c r="E46" s="134" t="e">
        <f>VLOOKUP($R46,УЧАСТНИКИ!#REF!,8,FALSE)</f>
        <v>#REF!</v>
      </c>
      <c r="F46" s="134" t="e">
        <f>VLOOKUP($R46,УЧАСТНИКИ!#REF!,5,FALSE)</f>
        <v>#REF!</v>
      </c>
      <c r="G46" s="134" t="e">
        <f>VLOOKUP($R46,УЧАСТНИКИ!#REF!,7,FALSE)</f>
        <v>#REF!</v>
      </c>
      <c r="H46" s="135" t="e">
        <f>VLOOKUP($R46,УЧАСТНИКИ!#REF!,11,FALSE)</f>
        <v>#REF!</v>
      </c>
      <c r="I46" s="179"/>
      <c r="J46" s="136"/>
      <c r="K46" s="137" t="s">
        <v>69</v>
      </c>
      <c r="L46" s="151" t="e">
        <f>VLOOKUP(#REF!,УЧАСТНИКИ!#REF!,9,FALSE)</f>
        <v>#REF!</v>
      </c>
      <c r="M46" s="137"/>
      <c r="N46" s="137"/>
      <c r="O46" s="137"/>
      <c r="P46" s="137"/>
      <c r="Q46" s="137"/>
      <c r="R46" s="158"/>
    </row>
    <row r="47" spans="1:18" ht="18" hidden="1" customHeight="1" x14ac:dyDescent="0.2">
      <c r="A47" s="132" t="s">
        <v>48</v>
      </c>
      <c r="B47" s="133" t="e">
        <f>VLOOKUP($R47,УЧАСТНИКИ!#REF!,3,FALSE)</f>
        <v>#REF!</v>
      </c>
      <c r="C47" s="133"/>
      <c r="D47" s="134" t="e">
        <f>VLOOKUP($R47,УЧАСТНИКИ!#REF!,4,FALSE)</f>
        <v>#REF!</v>
      </c>
      <c r="E47" s="134" t="e">
        <f>VLOOKUP($R47,УЧАСТНИКИ!#REF!,8,FALSE)</f>
        <v>#REF!</v>
      </c>
      <c r="F47" s="134" t="e">
        <f>VLOOKUP($R47,УЧАСТНИКИ!#REF!,5,FALSE)</f>
        <v>#REF!</v>
      </c>
      <c r="G47" s="134" t="e">
        <f>VLOOKUP($R47,УЧАСТНИКИ!#REF!,7,FALSE)</f>
        <v>#REF!</v>
      </c>
      <c r="H47" s="135" t="e">
        <f>VLOOKUP($R47,УЧАСТНИКИ!#REF!,11,FALSE)</f>
        <v>#REF!</v>
      </c>
      <c r="I47" s="179"/>
      <c r="J47" s="136"/>
      <c r="K47" s="137" t="s">
        <v>69</v>
      </c>
      <c r="L47" s="151" t="e">
        <f>VLOOKUP(#REF!,УЧАСТНИКИ!#REF!,9,FALSE)</f>
        <v>#REF!</v>
      </c>
      <c r="M47" s="137"/>
      <c r="N47" s="137"/>
      <c r="O47" s="137"/>
      <c r="P47" s="137"/>
      <c r="Q47" s="137"/>
      <c r="R47" s="158"/>
    </row>
    <row r="48" spans="1:18" ht="18" hidden="1" customHeight="1" x14ac:dyDescent="0.2">
      <c r="A48" s="132" t="s">
        <v>47</v>
      </c>
      <c r="B48" s="133" t="e">
        <f>VLOOKUP($R48,УЧАСТНИКИ!#REF!,3,FALSE)</f>
        <v>#REF!</v>
      </c>
      <c r="C48" s="133"/>
      <c r="D48" s="134" t="e">
        <f>VLOOKUP($R48,УЧАСТНИКИ!#REF!,4,FALSE)</f>
        <v>#REF!</v>
      </c>
      <c r="E48" s="134" t="e">
        <f>VLOOKUP($R48,УЧАСТНИКИ!#REF!,8,FALSE)</f>
        <v>#REF!</v>
      </c>
      <c r="F48" s="134" t="e">
        <f>VLOOKUP($R48,УЧАСТНИКИ!#REF!,5,FALSE)</f>
        <v>#REF!</v>
      </c>
      <c r="G48" s="134" t="e">
        <f>VLOOKUP($R48,УЧАСТНИКИ!#REF!,7,FALSE)</f>
        <v>#REF!</v>
      </c>
      <c r="H48" s="135" t="e">
        <f>VLOOKUP($R48,УЧАСТНИКИ!#REF!,11,FALSE)</f>
        <v>#REF!</v>
      </c>
      <c r="I48" s="179"/>
      <c r="J48" s="136"/>
      <c r="K48" s="137" t="s">
        <v>69</v>
      </c>
      <c r="L48" s="151" t="e">
        <f>VLOOKUP(#REF!,УЧАСТНИКИ!#REF!,9,FALSE)</f>
        <v>#REF!</v>
      </c>
      <c r="M48" s="137"/>
      <c r="N48" s="137"/>
      <c r="O48" s="137"/>
      <c r="P48" s="137"/>
      <c r="Q48" s="137"/>
      <c r="R48" s="158"/>
    </row>
    <row r="49" spans="1:18" ht="18" hidden="1" customHeight="1" x14ac:dyDescent="0.2">
      <c r="A49" s="132" t="s">
        <v>110</v>
      </c>
      <c r="B49" s="133" t="e">
        <f>VLOOKUP($R49,УЧАСТНИКИ!#REF!,3,FALSE)</f>
        <v>#REF!</v>
      </c>
      <c r="C49" s="133"/>
      <c r="D49" s="134" t="e">
        <f>VLOOKUP($R49,УЧАСТНИКИ!#REF!,4,FALSE)</f>
        <v>#REF!</v>
      </c>
      <c r="E49" s="134" t="e">
        <f>VLOOKUP($R49,УЧАСТНИКИ!#REF!,8,FALSE)</f>
        <v>#REF!</v>
      </c>
      <c r="F49" s="134" t="e">
        <f>VLOOKUP($R49,УЧАСТНИКИ!#REF!,5,FALSE)</f>
        <v>#REF!</v>
      </c>
      <c r="G49" s="134" t="e">
        <f>VLOOKUP($R49,УЧАСТНИКИ!#REF!,7,FALSE)</f>
        <v>#REF!</v>
      </c>
      <c r="H49" s="135" t="e">
        <f>VLOOKUP($R49,УЧАСТНИКИ!#REF!,11,FALSE)</f>
        <v>#REF!</v>
      </c>
      <c r="I49" s="179"/>
      <c r="J49" s="136"/>
      <c r="K49" s="137" t="s">
        <v>69</v>
      </c>
      <c r="L49" s="151" t="e">
        <f>VLOOKUP(#REF!,УЧАСТНИКИ!#REF!,9,FALSE)</f>
        <v>#REF!</v>
      </c>
      <c r="M49" s="137"/>
      <c r="N49" s="137"/>
      <c r="O49" s="137"/>
      <c r="P49" s="137"/>
      <c r="Q49" s="137"/>
      <c r="R49" s="158"/>
    </row>
    <row r="50" spans="1:18" ht="18" hidden="1" customHeight="1" x14ac:dyDescent="0.2">
      <c r="A50" s="132" t="s">
        <v>111</v>
      </c>
      <c r="B50" s="133" t="e">
        <f>VLOOKUP($R50,УЧАСТНИКИ!#REF!,3,FALSE)</f>
        <v>#REF!</v>
      </c>
      <c r="C50" s="133"/>
      <c r="D50" s="134" t="e">
        <f>VLOOKUP($R50,УЧАСТНИКИ!#REF!,4,FALSE)</f>
        <v>#REF!</v>
      </c>
      <c r="E50" s="134" t="e">
        <f>VLOOKUP($R50,УЧАСТНИКИ!#REF!,8,FALSE)</f>
        <v>#REF!</v>
      </c>
      <c r="F50" s="134" t="e">
        <f>VLOOKUP($R50,УЧАСТНИКИ!#REF!,5,FALSE)</f>
        <v>#REF!</v>
      </c>
      <c r="G50" s="134" t="e">
        <f>VLOOKUP($R50,УЧАСТНИКИ!#REF!,7,FALSE)</f>
        <v>#REF!</v>
      </c>
      <c r="H50" s="135" t="e">
        <f>VLOOKUP($R50,УЧАСТНИКИ!#REF!,11,FALSE)</f>
        <v>#REF!</v>
      </c>
      <c r="I50" s="179"/>
      <c r="J50" s="136"/>
      <c r="K50" s="137" t="s">
        <v>69</v>
      </c>
      <c r="L50" s="151" t="e">
        <f>VLOOKUP(#REF!,УЧАСТНИКИ!#REF!,9,FALSE)</f>
        <v>#REF!</v>
      </c>
      <c r="M50" s="137"/>
      <c r="N50" s="137"/>
      <c r="O50" s="137"/>
      <c r="P50" s="137"/>
      <c r="Q50" s="137"/>
      <c r="R50" s="158"/>
    </row>
    <row r="51" spans="1:18" ht="18" hidden="1" customHeight="1" x14ac:dyDescent="0.2">
      <c r="A51" s="132" t="s">
        <v>118</v>
      </c>
      <c r="B51" s="133" t="e">
        <f>VLOOKUP($R51,УЧАСТНИКИ!#REF!,3,FALSE)</f>
        <v>#REF!</v>
      </c>
      <c r="C51" s="133"/>
      <c r="D51" s="134" t="e">
        <f>VLOOKUP($R51,УЧАСТНИКИ!#REF!,4,FALSE)</f>
        <v>#REF!</v>
      </c>
      <c r="E51" s="134" t="e">
        <f>VLOOKUP($R51,УЧАСТНИКИ!#REF!,8,FALSE)</f>
        <v>#REF!</v>
      </c>
      <c r="F51" s="134" t="e">
        <f>VLOOKUP($R51,УЧАСТНИКИ!#REF!,5,FALSE)</f>
        <v>#REF!</v>
      </c>
      <c r="G51" s="134" t="e">
        <f>VLOOKUP($R51,УЧАСТНИКИ!#REF!,7,FALSE)</f>
        <v>#REF!</v>
      </c>
      <c r="H51" s="135" t="e">
        <f>VLOOKUP($R51,УЧАСТНИКИ!#REF!,11,FALSE)</f>
        <v>#REF!</v>
      </c>
      <c r="I51" s="179"/>
      <c r="J51" s="136"/>
      <c r="K51" s="137" t="s">
        <v>69</v>
      </c>
      <c r="L51" s="151" t="e">
        <f>VLOOKUP(#REF!,УЧАСТНИКИ!#REF!,9,FALSE)</f>
        <v>#REF!</v>
      </c>
      <c r="M51" s="137"/>
      <c r="N51" s="137"/>
      <c r="O51" s="137"/>
      <c r="P51" s="137"/>
      <c r="Q51" s="137"/>
      <c r="R51" s="158"/>
    </row>
    <row r="52" spans="1:18" ht="18" hidden="1" customHeight="1" x14ac:dyDescent="0.2">
      <c r="A52" s="132" t="s">
        <v>119</v>
      </c>
      <c r="B52" s="133" t="e">
        <f>VLOOKUP($R52,УЧАСТНИКИ!#REF!,3,FALSE)</f>
        <v>#REF!</v>
      </c>
      <c r="C52" s="133"/>
      <c r="D52" s="134" t="e">
        <f>VLOOKUP($R52,УЧАСТНИКИ!#REF!,4,FALSE)</f>
        <v>#REF!</v>
      </c>
      <c r="E52" s="134" t="e">
        <f>VLOOKUP($R52,УЧАСТНИКИ!#REF!,8,FALSE)</f>
        <v>#REF!</v>
      </c>
      <c r="F52" s="134" t="e">
        <f>VLOOKUP($R52,УЧАСТНИКИ!#REF!,5,FALSE)</f>
        <v>#REF!</v>
      </c>
      <c r="G52" s="134" t="e">
        <f>VLOOKUP($R52,УЧАСТНИКИ!#REF!,7,FALSE)</f>
        <v>#REF!</v>
      </c>
      <c r="H52" s="135" t="e">
        <f>VLOOKUP($R52,УЧАСТНИКИ!#REF!,11,FALSE)</f>
        <v>#REF!</v>
      </c>
      <c r="I52" s="179"/>
      <c r="J52" s="136"/>
      <c r="K52" s="137" t="s">
        <v>69</v>
      </c>
      <c r="L52" s="151" t="e">
        <f>VLOOKUP(#REF!,УЧАСТНИКИ!#REF!,9,FALSE)</f>
        <v>#REF!</v>
      </c>
      <c r="M52" s="137"/>
      <c r="N52" s="137"/>
      <c r="O52" s="137"/>
      <c r="P52" s="137"/>
      <c r="Q52" s="137"/>
      <c r="R52" s="158"/>
    </row>
    <row r="53" spans="1:18" ht="18" hidden="1" customHeight="1" x14ac:dyDescent="0.2">
      <c r="A53" s="132" t="s">
        <v>120</v>
      </c>
      <c r="B53" s="133" t="e">
        <f>VLOOKUP($R53,УЧАСТНИКИ!#REF!,3,FALSE)</f>
        <v>#REF!</v>
      </c>
      <c r="C53" s="133"/>
      <c r="D53" s="134" t="e">
        <f>VLOOKUP($R53,УЧАСТНИКИ!#REF!,4,FALSE)</f>
        <v>#REF!</v>
      </c>
      <c r="E53" s="134" t="e">
        <f>VLOOKUP($R53,УЧАСТНИКИ!#REF!,8,FALSE)</f>
        <v>#REF!</v>
      </c>
      <c r="F53" s="134" t="e">
        <f>VLOOKUP($R53,УЧАСТНИКИ!#REF!,5,FALSE)</f>
        <v>#REF!</v>
      </c>
      <c r="G53" s="134" t="e">
        <f>VLOOKUP($R53,УЧАСТНИКИ!#REF!,7,FALSE)</f>
        <v>#REF!</v>
      </c>
      <c r="H53" s="135" t="e">
        <f>VLOOKUP($R53,УЧАСТНИКИ!#REF!,11,FALSE)</f>
        <v>#REF!</v>
      </c>
      <c r="I53" s="179"/>
      <c r="J53" s="136"/>
      <c r="K53" s="137" t="s">
        <v>69</v>
      </c>
      <c r="L53" s="151" t="e">
        <f>VLOOKUP(#REF!,УЧАСТНИКИ!#REF!,9,FALSE)</f>
        <v>#REF!</v>
      </c>
      <c r="M53" s="137"/>
      <c r="N53" s="137"/>
      <c r="O53" s="137"/>
      <c r="P53" s="137"/>
      <c r="Q53" s="137"/>
      <c r="R53" s="158"/>
    </row>
    <row r="54" spans="1:18" ht="18" hidden="1" customHeight="1" x14ac:dyDescent="0.2">
      <c r="A54" s="132" t="s">
        <v>121</v>
      </c>
      <c r="B54" s="133" t="e">
        <f>VLOOKUP($R54,УЧАСТНИКИ!#REF!,3,FALSE)</f>
        <v>#REF!</v>
      </c>
      <c r="C54" s="133"/>
      <c r="D54" s="134" t="e">
        <f>VLOOKUP($R54,УЧАСТНИКИ!#REF!,4,FALSE)</f>
        <v>#REF!</v>
      </c>
      <c r="E54" s="134" t="e">
        <f>VLOOKUP($R54,УЧАСТНИКИ!#REF!,8,FALSE)</f>
        <v>#REF!</v>
      </c>
      <c r="F54" s="134" t="e">
        <f>VLOOKUP($R54,УЧАСТНИКИ!#REF!,5,FALSE)</f>
        <v>#REF!</v>
      </c>
      <c r="G54" s="134" t="e">
        <f>VLOOKUP($R54,УЧАСТНИКИ!#REF!,7,FALSE)</f>
        <v>#REF!</v>
      </c>
      <c r="H54" s="135" t="e">
        <f>VLOOKUP($R54,УЧАСТНИКИ!#REF!,11,FALSE)</f>
        <v>#REF!</v>
      </c>
      <c r="I54" s="179"/>
      <c r="J54" s="136"/>
      <c r="K54" s="137" t="s">
        <v>69</v>
      </c>
      <c r="L54" s="151" t="e">
        <f>VLOOKUP(#REF!,УЧАСТНИКИ!#REF!,9,FALSE)</f>
        <v>#REF!</v>
      </c>
      <c r="M54" s="137"/>
      <c r="N54" s="137"/>
      <c r="O54" s="137"/>
      <c r="P54" s="137"/>
      <c r="Q54" s="137"/>
      <c r="R54" s="158"/>
    </row>
    <row r="55" spans="1:18" ht="18" hidden="1" customHeight="1" x14ac:dyDescent="0.2">
      <c r="A55" s="132" t="s">
        <v>112</v>
      </c>
      <c r="B55" s="133" t="e">
        <f>VLOOKUP($R55,УЧАСТНИКИ!#REF!,3,FALSE)</f>
        <v>#REF!</v>
      </c>
      <c r="C55" s="133"/>
      <c r="D55" s="134" t="e">
        <f>VLOOKUP($R55,УЧАСТНИКИ!#REF!,4,FALSE)</f>
        <v>#REF!</v>
      </c>
      <c r="E55" s="134" t="e">
        <f>VLOOKUP($R55,УЧАСТНИКИ!#REF!,8,FALSE)</f>
        <v>#REF!</v>
      </c>
      <c r="F55" s="134" t="e">
        <f>VLOOKUP($R55,УЧАСТНИКИ!#REF!,5,FALSE)</f>
        <v>#REF!</v>
      </c>
      <c r="G55" s="134" t="e">
        <f>VLOOKUP($R55,УЧАСТНИКИ!#REF!,7,FALSE)</f>
        <v>#REF!</v>
      </c>
      <c r="H55" s="135" t="e">
        <f>VLOOKUP($R55,УЧАСТНИКИ!#REF!,11,FALSE)</f>
        <v>#REF!</v>
      </c>
      <c r="I55" s="179"/>
      <c r="J55" s="136"/>
      <c r="K55" s="137" t="s">
        <v>69</v>
      </c>
      <c r="L55" s="151" t="e">
        <f>VLOOKUP(#REF!,УЧАСТНИКИ!#REF!,9,FALSE)</f>
        <v>#REF!</v>
      </c>
      <c r="M55" s="137"/>
      <c r="N55" s="137"/>
      <c r="O55" s="137"/>
      <c r="P55" s="137"/>
      <c r="Q55" s="137"/>
      <c r="R55" s="158"/>
    </row>
    <row r="56" spans="1:18" ht="18" hidden="1" customHeight="1" x14ac:dyDescent="0.2">
      <c r="A56" s="132" t="s">
        <v>113</v>
      </c>
      <c r="B56" s="133" t="e">
        <f>VLOOKUP($R56,УЧАСТНИКИ!#REF!,3,FALSE)</f>
        <v>#REF!</v>
      </c>
      <c r="C56" s="133"/>
      <c r="D56" s="134" t="e">
        <f>VLOOKUP($R56,УЧАСТНИКИ!#REF!,4,FALSE)</f>
        <v>#REF!</v>
      </c>
      <c r="E56" s="134" t="e">
        <f>VLOOKUP($R56,УЧАСТНИКИ!#REF!,8,FALSE)</f>
        <v>#REF!</v>
      </c>
      <c r="F56" s="134" t="e">
        <f>VLOOKUP($R56,УЧАСТНИКИ!#REF!,5,FALSE)</f>
        <v>#REF!</v>
      </c>
      <c r="G56" s="134" t="e">
        <f>VLOOKUP($R56,УЧАСТНИКИ!#REF!,7,FALSE)</f>
        <v>#REF!</v>
      </c>
      <c r="H56" s="135" t="e">
        <f>VLOOKUP($R56,УЧАСТНИКИ!#REF!,11,FALSE)</f>
        <v>#REF!</v>
      </c>
      <c r="I56" s="179"/>
      <c r="J56" s="136"/>
      <c r="K56" s="137" t="s">
        <v>69</v>
      </c>
      <c r="L56" s="151" t="e">
        <f>VLOOKUP(#REF!,УЧАСТНИКИ!#REF!,9,FALSE)</f>
        <v>#REF!</v>
      </c>
      <c r="M56" s="137"/>
      <c r="N56" s="137"/>
      <c r="O56" s="137"/>
      <c r="P56" s="137"/>
      <c r="Q56" s="137"/>
      <c r="R56" s="158"/>
    </row>
    <row r="57" spans="1:18" ht="18" hidden="1" customHeight="1" x14ac:dyDescent="0.2">
      <c r="A57" s="132" t="s">
        <v>114</v>
      </c>
      <c r="B57" s="133" t="e">
        <f>VLOOKUP($R57,УЧАСТНИКИ!#REF!,3,FALSE)</f>
        <v>#REF!</v>
      </c>
      <c r="C57" s="133"/>
      <c r="D57" s="134" t="e">
        <f>VLOOKUP($R57,УЧАСТНИКИ!#REF!,4,FALSE)</f>
        <v>#REF!</v>
      </c>
      <c r="E57" s="134" t="e">
        <f>VLOOKUP($R57,УЧАСТНИКИ!#REF!,8,FALSE)</f>
        <v>#REF!</v>
      </c>
      <c r="F57" s="134" t="e">
        <f>VLOOKUP($R57,УЧАСТНИКИ!#REF!,5,FALSE)</f>
        <v>#REF!</v>
      </c>
      <c r="G57" s="134" t="e">
        <f>VLOOKUP($R57,УЧАСТНИКИ!#REF!,7,FALSE)</f>
        <v>#REF!</v>
      </c>
      <c r="H57" s="135" t="e">
        <f>VLOOKUP($R57,УЧАСТНИКИ!#REF!,11,FALSE)</f>
        <v>#REF!</v>
      </c>
      <c r="I57" s="179"/>
      <c r="J57" s="136"/>
      <c r="K57" s="137" t="s">
        <v>69</v>
      </c>
      <c r="L57" s="151" t="e">
        <f>VLOOKUP(#REF!,УЧАСТНИКИ!#REF!,9,FALSE)</f>
        <v>#REF!</v>
      </c>
      <c r="M57" s="137"/>
      <c r="N57" s="137"/>
      <c r="O57" s="137"/>
      <c r="P57" s="137"/>
      <c r="Q57" s="137"/>
      <c r="R57" s="158"/>
    </row>
    <row r="58" spans="1:18" ht="18" hidden="1" customHeight="1" x14ac:dyDescent="0.2">
      <c r="A58" s="132" t="s">
        <v>115</v>
      </c>
      <c r="B58" s="133" t="e">
        <f>VLOOKUP($R58,УЧАСТНИКИ!#REF!,3,FALSE)</f>
        <v>#REF!</v>
      </c>
      <c r="C58" s="133"/>
      <c r="D58" s="134" t="e">
        <f>VLOOKUP($R58,УЧАСТНИКИ!#REF!,4,FALSE)</f>
        <v>#REF!</v>
      </c>
      <c r="E58" s="134" t="e">
        <f>VLOOKUP($R58,УЧАСТНИКИ!#REF!,8,FALSE)</f>
        <v>#REF!</v>
      </c>
      <c r="F58" s="134" t="e">
        <f>VLOOKUP($R58,УЧАСТНИКИ!#REF!,5,FALSE)</f>
        <v>#REF!</v>
      </c>
      <c r="G58" s="134" t="e">
        <f>VLOOKUP($R58,УЧАСТНИКИ!#REF!,7,FALSE)</f>
        <v>#REF!</v>
      </c>
      <c r="H58" s="135" t="e">
        <f>VLOOKUP($R58,УЧАСТНИКИ!#REF!,11,FALSE)</f>
        <v>#REF!</v>
      </c>
      <c r="I58" s="179"/>
      <c r="J58" s="136"/>
      <c r="K58" s="137" t="s">
        <v>69</v>
      </c>
      <c r="L58" s="151" t="e">
        <f>VLOOKUP(#REF!,УЧАСТНИКИ!#REF!,9,FALSE)</f>
        <v>#REF!</v>
      </c>
      <c r="M58" s="137"/>
      <c r="N58" s="137"/>
      <c r="O58" s="137"/>
      <c r="P58" s="137"/>
      <c r="Q58" s="137"/>
      <c r="R58" s="158"/>
    </row>
    <row r="59" spans="1:18" ht="18" hidden="1" customHeight="1" x14ac:dyDescent="0.2">
      <c r="A59" s="132" t="s">
        <v>116</v>
      </c>
      <c r="B59" s="133" t="e">
        <f>VLOOKUP($R59,УЧАСТНИКИ!#REF!,3,FALSE)</f>
        <v>#REF!</v>
      </c>
      <c r="C59" s="133"/>
      <c r="D59" s="134" t="e">
        <f>VLOOKUP($R59,УЧАСТНИКИ!#REF!,4,FALSE)</f>
        <v>#REF!</v>
      </c>
      <c r="E59" s="134" t="e">
        <f>VLOOKUP($R59,УЧАСТНИКИ!#REF!,8,FALSE)</f>
        <v>#REF!</v>
      </c>
      <c r="F59" s="134" t="e">
        <f>VLOOKUP($R59,УЧАСТНИКИ!#REF!,5,FALSE)</f>
        <v>#REF!</v>
      </c>
      <c r="G59" s="134" t="e">
        <f>VLOOKUP($R59,УЧАСТНИКИ!#REF!,7,FALSE)</f>
        <v>#REF!</v>
      </c>
      <c r="H59" s="135" t="e">
        <f>VLOOKUP($R59,УЧАСТНИКИ!#REF!,11,FALSE)</f>
        <v>#REF!</v>
      </c>
      <c r="I59" s="179"/>
      <c r="J59" s="136"/>
      <c r="K59" s="137" t="s">
        <v>69</v>
      </c>
      <c r="L59" s="151" t="e">
        <f>VLOOKUP(#REF!,УЧАСТНИКИ!#REF!,9,FALSE)</f>
        <v>#REF!</v>
      </c>
      <c r="M59" s="137"/>
      <c r="N59" s="137"/>
      <c r="O59" s="137"/>
      <c r="P59" s="137"/>
      <c r="Q59" s="137"/>
      <c r="R59" s="158"/>
    </row>
    <row r="60" spans="1:18" ht="18" hidden="1" customHeight="1" x14ac:dyDescent="0.2">
      <c r="A60" s="132" t="s">
        <v>117</v>
      </c>
      <c r="B60" s="133" t="e">
        <f>VLOOKUP($R60,УЧАСТНИКИ!#REF!,3,FALSE)</f>
        <v>#REF!</v>
      </c>
      <c r="C60" s="133"/>
      <c r="D60" s="134" t="e">
        <f>VLOOKUP($R60,УЧАСТНИКИ!#REF!,4,FALSE)</f>
        <v>#REF!</v>
      </c>
      <c r="E60" s="134" t="e">
        <f>VLOOKUP($R60,УЧАСТНИКИ!#REF!,8,FALSE)</f>
        <v>#REF!</v>
      </c>
      <c r="F60" s="134" t="e">
        <f>VLOOKUP($R60,УЧАСТНИКИ!#REF!,5,FALSE)</f>
        <v>#REF!</v>
      </c>
      <c r="G60" s="134" t="e">
        <f>VLOOKUP($R60,УЧАСТНИКИ!#REF!,7,FALSE)</f>
        <v>#REF!</v>
      </c>
      <c r="H60" s="135" t="e">
        <f>VLOOKUP($R60,УЧАСТНИКИ!#REF!,11,FALSE)</f>
        <v>#REF!</v>
      </c>
      <c r="I60" s="179"/>
      <c r="J60" s="136"/>
      <c r="K60" s="137" t="s">
        <v>69</v>
      </c>
      <c r="L60" s="151" t="e">
        <f>VLOOKUP(#REF!,УЧАСТНИКИ!#REF!,9,FALSE)</f>
        <v>#REF!</v>
      </c>
      <c r="M60" s="137"/>
      <c r="N60" s="137"/>
      <c r="O60" s="137"/>
      <c r="P60" s="137"/>
      <c r="Q60" s="137"/>
      <c r="R60" s="158"/>
    </row>
    <row r="61" spans="1:18" ht="18" hidden="1" customHeight="1" x14ac:dyDescent="0.2">
      <c r="A61" s="132" t="s">
        <v>122</v>
      </c>
      <c r="B61" s="133" t="e">
        <f>VLOOKUP($R61,УЧАСТНИКИ!#REF!,3,FALSE)</f>
        <v>#REF!</v>
      </c>
      <c r="C61" s="133"/>
      <c r="D61" s="134" t="e">
        <f>VLOOKUP($R61,УЧАСТНИКИ!#REF!,4,FALSE)</f>
        <v>#REF!</v>
      </c>
      <c r="E61" s="134" t="e">
        <f>VLOOKUP($R61,УЧАСТНИКИ!#REF!,8,FALSE)</f>
        <v>#REF!</v>
      </c>
      <c r="F61" s="134" t="e">
        <f>VLOOKUP($R61,УЧАСТНИКИ!#REF!,5,FALSE)</f>
        <v>#REF!</v>
      </c>
      <c r="G61" s="134" t="e">
        <f>VLOOKUP($R61,УЧАСТНИКИ!#REF!,7,FALSE)</f>
        <v>#REF!</v>
      </c>
      <c r="H61" s="135" t="e">
        <f>VLOOKUP($R61,УЧАСТНИКИ!#REF!,11,FALSE)</f>
        <v>#REF!</v>
      </c>
      <c r="I61" s="179"/>
      <c r="J61" s="136"/>
      <c r="K61" s="137" t="s">
        <v>69</v>
      </c>
      <c r="L61" s="151" t="e">
        <f>VLOOKUP(#REF!,УЧАСТНИКИ!#REF!,9,FALSE)</f>
        <v>#REF!</v>
      </c>
      <c r="M61" s="137"/>
      <c r="N61" s="137"/>
      <c r="O61" s="137"/>
      <c r="P61" s="137"/>
      <c r="Q61" s="137"/>
      <c r="R61" s="158"/>
    </row>
    <row r="62" spans="1:18" ht="18" hidden="1" customHeight="1" x14ac:dyDescent="0.2">
      <c r="A62" s="132" t="s">
        <v>71</v>
      </c>
      <c r="B62" s="133" t="e">
        <f>VLOOKUP($R62,УЧАСТНИКИ!#REF!,3,FALSE)</f>
        <v>#REF!</v>
      </c>
      <c r="C62" s="133"/>
      <c r="D62" s="134" t="e">
        <f>VLOOKUP($R62,УЧАСТНИКИ!#REF!,4,FALSE)</f>
        <v>#REF!</v>
      </c>
      <c r="E62" s="134" t="e">
        <f>VLOOKUP($R62,УЧАСТНИКИ!#REF!,8,FALSE)</f>
        <v>#REF!</v>
      </c>
      <c r="F62" s="134" t="e">
        <f>VLOOKUP($R62,УЧАСТНИКИ!#REF!,5,FALSE)</f>
        <v>#REF!</v>
      </c>
      <c r="G62" s="134" t="e">
        <f>VLOOKUP($R62,УЧАСТНИКИ!#REF!,7,FALSE)</f>
        <v>#REF!</v>
      </c>
      <c r="H62" s="135" t="e">
        <f>VLOOKUP($R62,УЧАСТНИКИ!#REF!,11,FALSE)</f>
        <v>#REF!</v>
      </c>
      <c r="I62" s="179"/>
      <c r="J62" s="136"/>
      <c r="K62" s="137" t="s">
        <v>69</v>
      </c>
      <c r="L62" s="151" t="e">
        <f>VLOOKUP(#REF!,УЧАСТНИКИ!#REF!,9,FALSE)</f>
        <v>#REF!</v>
      </c>
      <c r="M62" s="137"/>
      <c r="N62" s="137"/>
      <c r="O62" s="137"/>
      <c r="P62" s="137"/>
      <c r="Q62" s="137"/>
      <c r="R62" s="158"/>
    </row>
    <row r="63" spans="1:18" ht="18" hidden="1" customHeight="1" x14ac:dyDescent="0.2">
      <c r="A63" s="132" t="s">
        <v>72</v>
      </c>
      <c r="B63" s="133" t="e">
        <f>VLOOKUP($R63,УЧАСТНИКИ!#REF!,3,FALSE)</f>
        <v>#REF!</v>
      </c>
      <c r="C63" s="133"/>
      <c r="D63" s="134" t="e">
        <f>VLOOKUP($R63,УЧАСТНИКИ!#REF!,4,FALSE)</f>
        <v>#REF!</v>
      </c>
      <c r="E63" s="134" t="e">
        <f>VLOOKUP($R63,УЧАСТНИКИ!#REF!,8,FALSE)</f>
        <v>#REF!</v>
      </c>
      <c r="F63" s="134" t="e">
        <f>VLOOKUP($R63,УЧАСТНИКИ!#REF!,5,FALSE)</f>
        <v>#REF!</v>
      </c>
      <c r="G63" s="134" t="e">
        <f>VLOOKUP($R63,УЧАСТНИКИ!#REF!,7,FALSE)</f>
        <v>#REF!</v>
      </c>
      <c r="H63" s="135" t="e">
        <f>VLOOKUP($R63,УЧАСТНИКИ!#REF!,11,FALSE)</f>
        <v>#REF!</v>
      </c>
      <c r="I63" s="179"/>
      <c r="J63" s="136"/>
      <c r="K63" s="137" t="s">
        <v>69</v>
      </c>
      <c r="L63" s="151" t="e">
        <f>VLOOKUP(#REF!,УЧАСТНИКИ!#REF!,9,FALSE)</f>
        <v>#REF!</v>
      </c>
      <c r="M63" s="137"/>
      <c r="N63" s="137"/>
      <c r="O63" s="137"/>
      <c r="P63" s="137"/>
      <c r="Q63" s="137"/>
      <c r="R63" s="158"/>
    </row>
    <row r="64" spans="1:18" ht="18" hidden="1" customHeight="1" x14ac:dyDescent="0.2">
      <c r="A64" s="132" t="s">
        <v>73</v>
      </c>
      <c r="B64" s="133" t="e">
        <f>VLOOKUP($R64,УЧАСТНИКИ!#REF!,3,FALSE)</f>
        <v>#REF!</v>
      </c>
      <c r="C64" s="133"/>
      <c r="D64" s="134" t="e">
        <f>VLOOKUP($R64,УЧАСТНИКИ!#REF!,4,FALSE)</f>
        <v>#REF!</v>
      </c>
      <c r="E64" s="134" t="e">
        <f>VLOOKUP($R64,УЧАСТНИКИ!#REF!,8,FALSE)</f>
        <v>#REF!</v>
      </c>
      <c r="F64" s="134" t="e">
        <f>VLOOKUP($R64,УЧАСТНИКИ!#REF!,5,FALSE)</f>
        <v>#REF!</v>
      </c>
      <c r="G64" s="134" t="e">
        <f>VLOOKUP($R64,УЧАСТНИКИ!#REF!,7,FALSE)</f>
        <v>#REF!</v>
      </c>
      <c r="H64" s="135" t="e">
        <f>VLOOKUP($R64,УЧАСТНИКИ!#REF!,11,FALSE)</f>
        <v>#REF!</v>
      </c>
      <c r="I64" s="179"/>
      <c r="J64" s="136"/>
      <c r="K64" s="137" t="s">
        <v>69</v>
      </c>
      <c r="L64" s="151" t="e">
        <f>VLOOKUP(#REF!,УЧАСТНИКИ!#REF!,9,FALSE)</f>
        <v>#REF!</v>
      </c>
      <c r="M64" s="137"/>
      <c r="N64" s="137"/>
      <c r="O64" s="137"/>
      <c r="P64" s="137"/>
      <c r="Q64" s="137"/>
      <c r="R64" s="158"/>
    </row>
    <row r="65" spans="1:18" ht="18" hidden="1" customHeight="1" x14ac:dyDescent="0.2">
      <c r="A65" s="132" t="s">
        <v>123</v>
      </c>
      <c r="B65" s="133" t="e">
        <f>VLOOKUP($R65,УЧАСТНИКИ!#REF!,3,FALSE)</f>
        <v>#REF!</v>
      </c>
      <c r="C65" s="133"/>
      <c r="D65" s="134" t="e">
        <f>VLOOKUP($R65,УЧАСТНИКИ!#REF!,4,FALSE)</f>
        <v>#REF!</v>
      </c>
      <c r="E65" s="134" t="e">
        <f>VLOOKUP($R65,УЧАСТНИКИ!#REF!,8,FALSE)</f>
        <v>#REF!</v>
      </c>
      <c r="F65" s="134" t="e">
        <f>VLOOKUP($R65,УЧАСТНИКИ!#REF!,5,FALSE)</f>
        <v>#REF!</v>
      </c>
      <c r="G65" s="134" t="e">
        <f>VLOOKUP($R65,УЧАСТНИКИ!#REF!,7,FALSE)</f>
        <v>#REF!</v>
      </c>
      <c r="H65" s="135" t="e">
        <f>VLOOKUP($R65,УЧАСТНИКИ!#REF!,11,FALSE)</f>
        <v>#REF!</v>
      </c>
      <c r="I65" s="179"/>
      <c r="J65" s="136"/>
      <c r="K65" s="137" t="s">
        <v>69</v>
      </c>
      <c r="L65" s="151" t="e">
        <f>VLOOKUP(#REF!,УЧАСТНИКИ!#REF!,9,FALSE)</f>
        <v>#REF!</v>
      </c>
      <c r="M65" s="137"/>
      <c r="N65" s="137"/>
      <c r="O65" s="137"/>
      <c r="P65" s="137"/>
      <c r="Q65" s="137"/>
      <c r="R65" s="158"/>
    </row>
  </sheetData>
  <mergeCells count="13">
    <mergeCell ref="I9:K9"/>
    <mergeCell ref="M9:O9"/>
    <mergeCell ref="B10:D10"/>
    <mergeCell ref="B30:D30"/>
    <mergeCell ref="A1:P1"/>
    <mergeCell ref="A2:Q2"/>
    <mergeCell ref="A3:Q3"/>
    <mergeCell ref="A4:P4"/>
    <mergeCell ref="A7:B7"/>
    <mergeCell ref="F6:H6"/>
    <mergeCell ref="I6:K6"/>
    <mergeCell ref="M6:N6"/>
    <mergeCell ref="G7:H7"/>
  </mergeCells>
  <printOptions horizontalCentered="1"/>
  <pageMargins left="0.19685039370078741" right="0.19685039370078741" top="0.39370078740157483" bottom="0.19685039370078741" header="0.27559055118110237" footer="0.23622047244094491"/>
  <pageSetup paperSize="9" scale="83" fitToHeight="6" orientation="landscape" verticalDpi="300" r:id="rId1"/>
  <headerFooter alignWithMargins="0"/>
  <rowBreaks count="1" manualBreakCount="1">
    <brk id="29" max="16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2:AG40"/>
  <sheetViews>
    <sheetView view="pageBreakPreview" zoomScale="75" zoomScaleNormal="100" zoomScaleSheetLayoutView="75" workbookViewId="0">
      <selection activeCell="O11" sqref="O11:S13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1.85546875" style="58" bestFit="1" customWidth="1"/>
    <col min="9" max="9" width="8.7109375" style="114" customWidth="1"/>
    <col min="10" max="10" width="8.7109375" style="58" customWidth="1"/>
    <col min="11" max="11" width="9.7109375" style="54" customWidth="1"/>
    <col min="12" max="15" width="8.7109375" style="54" customWidth="1"/>
    <col min="16" max="18" width="7" style="54" customWidth="1"/>
    <col min="19" max="19" width="19.5703125" style="54" customWidth="1"/>
    <col min="20" max="20" width="8.28515625" style="54" customWidth="1" outlineLevel="1"/>
    <col min="21" max="16384" width="8.28515625" style="54"/>
  </cols>
  <sheetData>
    <row r="2" spans="1:33" x14ac:dyDescent="0.2">
      <c r="A2" s="432" t="str">
        <f>Name_2</f>
        <v>ЦЕНТР СПОРТИВНОЙ ПОДГОТОВКИ РЕСПУБЛИКИ ТАТАРСТАН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</row>
    <row r="4" spans="1:33" ht="33" customHeight="1" x14ac:dyDescent="0.25">
      <c r="A4" s="457" t="str">
        <f>Name_4</f>
        <v>ЛИЧНО-КОМАНДНЫЙ ЧЕМПИОНАТ РЕСПУБЛИКИ ТАТАРСТАН ПО ЛЕГКОЙ АТЛЕТИКЕ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</row>
    <row r="5" spans="1:33" x14ac:dyDescent="0.2">
      <c r="A5" s="243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67"/>
      <c r="R5" s="267"/>
      <c r="S5" s="243"/>
    </row>
    <row r="6" spans="1:33" ht="21.75" customHeight="1" x14ac:dyDescent="0.3">
      <c r="C6" s="241"/>
      <c r="E6" s="59"/>
      <c r="F6" s="450" t="s">
        <v>8</v>
      </c>
      <c r="G6" s="450"/>
      <c r="H6" s="450"/>
      <c r="I6" s="470" t="s">
        <v>63</v>
      </c>
      <c r="J6" s="471"/>
      <c r="K6" s="471"/>
      <c r="L6" s="459" t="s">
        <v>63</v>
      </c>
      <c r="M6" s="459"/>
      <c r="N6" s="242"/>
      <c r="O6" s="242"/>
      <c r="P6" s="213"/>
      <c r="Q6" s="213"/>
      <c r="R6" s="213"/>
      <c r="AG6" s="59" t="s">
        <v>408</v>
      </c>
    </row>
    <row r="7" spans="1:33" ht="16.5" customHeight="1" x14ac:dyDescent="0.3">
      <c r="A7" s="460" t="s">
        <v>413</v>
      </c>
      <c r="B7" s="460"/>
      <c r="C7" s="241"/>
      <c r="E7" s="59"/>
      <c r="F7" s="116"/>
      <c r="G7" s="452"/>
      <c r="H7" s="452"/>
      <c r="S7" s="261" t="s">
        <v>63</v>
      </c>
    </row>
    <row r="8" spans="1:33" ht="22.5" customHeight="1" x14ac:dyDescent="0.25">
      <c r="A8" s="118" t="s">
        <v>63</v>
      </c>
      <c r="E8" s="59"/>
      <c r="F8" s="148" t="s">
        <v>45</v>
      </c>
      <c r="H8" s="62" t="str">
        <f>d_1</f>
        <v>06 ИЮЛЯ 2017г.</v>
      </c>
      <c r="J8" s="119"/>
      <c r="K8" s="120"/>
      <c r="L8" s="120"/>
      <c r="M8" s="120"/>
      <c r="N8" s="120"/>
      <c r="P8" s="214"/>
      <c r="Q8" s="214"/>
      <c r="R8" s="214"/>
      <c r="S8" s="261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128</v>
      </c>
      <c r="D9" s="123" t="s">
        <v>9</v>
      </c>
      <c r="E9" s="123" t="s">
        <v>2</v>
      </c>
      <c r="F9" s="123" t="s">
        <v>66</v>
      </c>
      <c r="G9" s="123" t="s">
        <v>65</v>
      </c>
      <c r="H9" s="123" t="s">
        <v>65</v>
      </c>
      <c r="I9" s="461" t="s">
        <v>125</v>
      </c>
      <c r="J9" s="462"/>
      <c r="K9" s="463"/>
      <c r="L9" s="464" t="s">
        <v>45</v>
      </c>
      <c r="M9" s="465"/>
      <c r="N9" s="466"/>
      <c r="O9" s="123" t="s">
        <v>126</v>
      </c>
      <c r="P9" s="123" t="s">
        <v>5</v>
      </c>
      <c r="Q9" s="123" t="s">
        <v>175</v>
      </c>
      <c r="R9" s="123" t="s">
        <v>178</v>
      </c>
      <c r="S9" s="126" t="s">
        <v>7</v>
      </c>
    </row>
    <row r="10" spans="1:33" ht="21.75" customHeight="1" x14ac:dyDescent="0.2">
      <c r="A10" s="127"/>
      <c r="B10" s="467" t="str">
        <f>Name_8</f>
        <v>МУЖЧИНЫ 2001г.р. и старше</v>
      </c>
      <c r="C10" s="468"/>
      <c r="D10" s="469"/>
      <c r="E10" s="247" t="s">
        <v>63</v>
      </c>
      <c r="F10" s="128"/>
      <c r="G10" s="129"/>
      <c r="H10" s="128"/>
      <c r="I10" s="185"/>
      <c r="J10" s="129"/>
      <c r="K10" s="128"/>
      <c r="L10" s="128"/>
      <c r="M10" s="128"/>
      <c r="N10" s="128"/>
      <c r="O10" s="128"/>
      <c r="P10" s="128"/>
      <c r="Q10" s="128"/>
      <c r="R10" s="128"/>
      <c r="S10" s="131"/>
    </row>
    <row r="11" spans="1:33" ht="23.1" customHeight="1" x14ac:dyDescent="0.25">
      <c r="A11" s="132">
        <v>1</v>
      </c>
      <c r="B11" s="292" t="str">
        <f>VLOOKUP($T11,УЧАСТНИКИ!$A$1:$K$716,3,FALSE)</f>
        <v>ХИДИЯТОВ АЛМАЗ</v>
      </c>
      <c r="C11" s="305">
        <f>T11</f>
        <v>29</v>
      </c>
      <c r="D11" s="135">
        <f>VLOOKUP($T11,УЧАСТНИКИ!$A$1:$K$716,4,FALSE)</f>
        <v>1994</v>
      </c>
      <c r="E11" s="135">
        <f>VLOOKUP($T11,УЧАСТНИКИ!$A$1:$K$716,8,FALSE)</f>
        <v>2</v>
      </c>
      <c r="F11" s="217" t="str">
        <f>VLOOKUP($T11,УЧАСТНИКИ!$A$1:$K$716,5,FALSE)</f>
        <v>КАЗАНЬ</v>
      </c>
      <c r="G11" s="135" t="e">
        <f>VLOOKUP($T11,УЧАСТНИКИ!#REF!,7,FALSE)</f>
        <v>#REF!</v>
      </c>
      <c r="H11" s="135" t="str">
        <f>VLOOKUP($T11,УЧАСТНИКИ!$A$1:$K$716,11,FALSE)</f>
        <v>СДЮСШОР ТАСМА</v>
      </c>
      <c r="I11" s="264">
        <v>44.77</v>
      </c>
      <c r="J11" s="264">
        <v>43.19</v>
      </c>
      <c r="K11" s="264" t="s">
        <v>135</v>
      </c>
      <c r="L11" s="264">
        <v>45.19</v>
      </c>
      <c r="M11" s="264" t="s">
        <v>135</v>
      </c>
      <c r="N11" s="264">
        <v>45.65</v>
      </c>
      <c r="O11" s="265">
        <f>MAX(I11:N11)</f>
        <v>45.65</v>
      </c>
      <c r="P11" s="266">
        <v>3</v>
      </c>
      <c r="Q11" s="411" t="str">
        <f>VLOOKUP($T11,УЧАСТНИКИ!$A$1:$K$716,9,FALSE)</f>
        <v>Л</v>
      </c>
      <c r="R11" s="266"/>
      <c r="S11" s="345" t="str">
        <f>VLOOKUP($T11,УЧАСТНИКИ!$A$1:$K$716,10,FALSE)</f>
        <v>ПОПОВЫ НИ ЮМ</v>
      </c>
      <c r="T11" s="189">
        <v>29</v>
      </c>
    </row>
    <row r="12" spans="1:33" ht="23.1" customHeight="1" x14ac:dyDescent="0.25">
      <c r="A12" s="132">
        <v>2</v>
      </c>
      <c r="B12" s="292" t="str">
        <f>VLOOKUP($T12,УЧАСТНИКИ!$A$1:$K$716,3,FALSE)</f>
        <v>ТРОФИМОВ ЕВГЕНИЙ</v>
      </c>
      <c r="C12" s="305">
        <f>T12</f>
        <v>3770</v>
      </c>
      <c r="D12" s="135">
        <f>VLOOKUP($T12,УЧАСТНИКИ!$A$1:$K$716,4,FALSE)</f>
        <v>2000</v>
      </c>
      <c r="E12" s="135">
        <f>VLOOKUP($T12,УЧАСТНИКИ!$A$1:$K$716,8,FALSE)</f>
        <v>2</v>
      </c>
      <c r="F12" s="217" t="str">
        <f>VLOOKUP($T12,УЧАСТНИКИ!$A$1:$K$716,5,FALSE)</f>
        <v>КАЗАНЬ</v>
      </c>
      <c r="G12" s="135" t="e">
        <f>VLOOKUP($T12,УЧАСТНИКИ!#REF!,7,FALSE)</f>
        <v>#REF!</v>
      </c>
      <c r="H12" s="135" t="str">
        <f>VLOOKUP($T12,УЧАСТНИКИ!$A$1:$K$716,11,FALSE)</f>
        <v>СДЮСШОР ЛА</v>
      </c>
      <c r="I12" s="264">
        <v>38.700000000000003</v>
      </c>
      <c r="J12" s="264" t="s">
        <v>135</v>
      </c>
      <c r="K12" s="264">
        <v>39.9</v>
      </c>
      <c r="L12" s="264" t="s">
        <v>135</v>
      </c>
      <c r="M12" s="264">
        <v>41.87</v>
      </c>
      <c r="N12" s="264">
        <v>42.8</v>
      </c>
      <c r="O12" s="265">
        <f>MAX(I12:N12)</f>
        <v>42.8</v>
      </c>
      <c r="P12" s="266">
        <v>3</v>
      </c>
      <c r="Q12" s="411" t="str">
        <f>VLOOKUP($T12,УЧАСТНИКИ!$A$1:$K$716,9,FALSE)</f>
        <v>Л</v>
      </c>
      <c r="R12" s="266"/>
      <c r="S12" s="345" t="str">
        <f>VLOOKUP($T12,УЧАСТНИКИ!$A$1:$K$716,10,FALSE)</f>
        <v xml:space="preserve">ТОЛСТЯКОВ БМ </v>
      </c>
      <c r="T12" s="189">
        <v>3770</v>
      </c>
    </row>
    <row r="13" spans="1:33" ht="23.1" customHeight="1" x14ac:dyDescent="0.25">
      <c r="A13" s="132">
        <v>3</v>
      </c>
      <c r="B13" s="292" t="str">
        <f>VLOOKUP($T13,УЧАСТНИКИ!$A$1:$K$716,3,FALSE)</f>
        <v>ПОПОВ НИКОЛАЙ</v>
      </c>
      <c r="C13" s="305">
        <f>T13</f>
        <v>30</v>
      </c>
      <c r="D13" s="135">
        <f>VLOOKUP($T13,УЧАСТНИКИ!$A$1:$K$716,4,FALSE)</f>
        <v>1988</v>
      </c>
      <c r="E13" s="135">
        <f>VLOOKUP($T13,УЧАСТНИКИ!$A$1:$K$716,8,FALSE)</f>
        <v>1</v>
      </c>
      <c r="F13" s="217" t="str">
        <f>VLOOKUP($T13,УЧАСТНИКИ!$A$1:$K$716,5,FALSE)</f>
        <v>КАЗАНЬ</v>
      </c>
      <c r="G13" s="135" t="e">
        <f>VLOOKUP($T13,УЧАСТНИКИ!#REF!,7,FALSE)</f>
        <v>#REF!</v>
      </c>
      <c r="H13" s="135" t="str">
        <f>VLOOKUP($T13,УЧАСТНИКИ!$A$1:$K$716,11,FALSE)</f>
        <v>СДЮСШОР ТАСМА</v>
      </c>
      <c r="I13" s="264" t="s">
        <v>135</v>
      </c>
      <c r="J13" s="264">
        <v>40.729999999999997</v>
      </c>
      <c r="K13" s="264" t="s">
        <v>135</v>
      </c>
      <c r="L13" s="264">
        <v>42.1</v>
      </c>
      <c r="M13" s="264">
        <v>42.01</v>
      </c>
      <c r="N13" s="264" t="s">
        <v>135</v>
      </c>
      <c r="O13" s="265">
        <f>MAX(I13:N13)</f>
        <v>42.1</v>
      </c>
      <c r="P13" s="266">
        <v>3</v>
      </c>
      <c r="Q13" s="411" t="str">
        <f>VLOOKUP($T13,УЧАСТНИКИ!$A$1:$K$716,9,FALSE)</f>
        <v>Л</v>
      </c>
      <c r="R13" s="266"/>
      <c r="S13" s="345" t="str">
        <f>VLOOKUP($T13,УЧАСТНИКИ!$A$1:$K$716,10,FALSE)</f>
        <v>ПОПОВА ЮМ</v>
      </c>
      <c r="T13" s="189">
        <v>30</v>
      </c>
    </row>
    <row r="14" spans="1:33" ht="23.1" customHeight="1" x14ac:dyDescent="0.25">
      <c r="A14" s="132">
        <v>4</v>
      </c>
      <c r="B14" s="292" t="e">
        <f>VLOOKUP($T14,УЧАСТНИКИ!$A$1:$K$716,3,FALSE)</f>
        <v>#N/A</v>
      </c>
      <c r="C14" s="305">
        <f t="shared" ref="C14:C22" si="0">T14</f>
        <v>0</v>
      </c>
      <c r="D14" s="135" t="e">
        <f>VLOOKUP($T14,УЧАСТНИКИ!$A$1:$K$716,4,FALSE)</f>
        <v>#N/A</v>
      </c>
      <c r="E14" s="135" t="e">
        <f>VLOOKUP($T14,УЧАСТНИКИ!$A$1:$K$716,8,FALSE)</f>
        <v>#N/A</v>
      </c>
      <c r="F14" s="217" t="e">
        <f>VLOOKUP($T14,УЧАСТНИКИ!$A$1:$K$716,5,FALSE)</f>
        <v>#N/A</v>
      </c>
      <c r="G14" s="135" t="e">
        <f>VLOOKUP($T14,УЧАСТНИКИ!#REF!,7,FALSE)</f>
        <v>#REF!</v>
      </c>
      <c r="H14" s="135" t="e">
        <f>VLOOKUP($T14,УЧАСТНИКИ!$A$1:$K$716,11,FALSE)</f>
        <v>#N/A</v>
      </c>
      <c r="I14" s="264"/>
      <c r="J14" s="264"/>
      <c r="K14" s="264"/>
      <c r="L14" s="264"/>
      <c r="M14" s="264"/>
      <c r="N14" s="264"/>
      <c r="O14" s="265">
        <f t="shared" ref="O14:O22" si="1">MAX(I14:N14)</f>
        <v>0</v>
      </c>
      <c r="P14" s="266"/>
      <c r="Q14" s="135"/>
      <c r="R14" s="266"/>
      <c r="S14" s="300" t="e">
        <f>VLOOKUP($T14,УЧАСТНИКИ!$A$1:$K$716,10,FALSE)</f>
        <v>#N/A</v>
      </c>
      <c r="T14" s="189"/>
    </row>
    <row r="15" spans="1:33" ht="23.1" customHeight="1" x14ac:dyDescent="0.25">
      <c r="A15" s="132">
        <v>5</v>
      </c>
      <c r="B15" s="292" t="e">
        <f>VLOOKUP($T15,УЧАСТНИКИ!$A$1:$K$716,3,FALSE)</f>
        <v>#N/A</v>
      </c>
      <c r="C15" s="305">
        <f t="shared" si="0"/>
        <v>0</v>
      </c>
      <c r="D15" s="135" t="e">
        <f>VLOOKUP($T15,УЧАСТНИКИ!$A$1:$K$716,4,FALSE)</f>
        <v>#N/A</v>
      </c>
      <c r="E15" s="135" t="e">
        <f>VLOOKUP($T15,УЧАСТНИКИ!$A$1:$K$716,8,FALSE)</f>
        <v>#N/A</v>
      </c>
      <c r="F15" s="217" t="e">
        <f>VLOOKUP($T15,УЧАСТНИКИ!$A$1:$K$716,5,FALSE)</f>
        <v>#N/A</v>
      </c>
      <c r="G15" s="135" t="e">
        <f>VLOOKUP($T15,УЧАСТНИКИ!#REF!,7,FALSE)</f>
        <v>#REF!</v>
      </c>
      <c r="H15" s="135" t="e">
        <f>VLOOKUP($T15,УЧАСТНИКИ!$A$1:$K$716,11,FALSE)</f>
        <v>#N/A</v>
      </c>
      <c r="I15" s="264"/>
      <c r="J15" s="264"/>
      <c r="K15" s="264"/>
      <c r="L15" s="264"/>
      <c r="M15" s="264"/>
      <c r="N15" s="264"/>
      <c r="O15" s="265">
        <f t="shared" si="1"/>
        <v>0</v>
      </c>
      <c r="P15" s="266"/>
      <c r="Q15" s="135"/>
      <c r="R15" s="266"/>
      <c r="S15" s="300" t="e">
        <f>VLOOKUP($T15,УЧАСТНИКИ!$A$1:$K$716,10,FALSE)</f>
        <v>#N/A</v>
      </c>
      <c r="T15" s="189"/>
    </row>
    <row r="16" spans="1:33" ht="23.1" customHeight="1" x14ac:dyDescent="0.25">
      <c r="A16" s="132">
        <v>6</v>
      </c>
      <c r="B16" s="292" t="e">
        <f>VLOOKUP($T16,УЧАСТНИКИ!$A$1:$K$716,3,FALSE)</f>
        <v>#N/A</v>
      </c>
      <c r="C16" s="305">
        <f t="shared" si="0"/>
        <v>0</v>
      </c>
      <c r="D16" s="135" t="e">
        <f>VLOOKUP($T16,УЧАСТНИКИ!$A$1:$K$716,4,FALSE)</f>
        <v>#N/A</v>
      </c>
      <c r="E16" s="135" t="e">
        <f>VLOOKUP($T16,УЧАСТНИКИ!$A$1:$K$716,8,FALSE)</f>
        <v>#N/A</v>
      </c>
      <c r="F16" s="217" t="e">
        <f>VLOOKUP($T16,УЧАСТНИКИ!$A$1:$K$716,5,FALSE)</f>
        <v>#N/A</v>
      </c>
      <c r="G16" s="135" t="e">
        <f>VLOOKUP($T16,УЧАСТНИКИ!#REF!,7,FALSE)</f>
        <v>#REF!</v>
      </c>
      <c r="H16" s="135" t="e">
        <f>VLOOKUP($T16,УЧАСТНИКИ!$A$1:$K$716,11,FALSE)</f>
        <v>#N/A</v>
      </c>
      <c r="I16" s="264"/>
      <c r="J16" s="264"/>
      <c r="K16" s="264"/>
      <c r="L16" s="264"/>
      <c r="M16" s="264"/>
      <c r="N16" s="264"/>
      <c r="O16" s="265">
        <f t="shared" si="1"/>
        <v>0</v>
      </c>
      <c r="P16" s="266"/>
      <c r="Q16" s="135"/>
      <c r="R16" s="266"/>
      <c r="S16" s="300" t="e">
        <f>VLOOKUP($T16,УЧАСТНИКИ!$A$1:$K$716,10,FALSE)</f>
        <v>#N/A</v>
      </c>
      <c r="T16" s="189"/>
    </row>
    <row r="17" spans="1:20" ht="23.1" customHeight="1" x14ac:dyDescent="0.25">
      <c r="A17" s="132">
        <v>7</v>
      </c>
      <c r="B17" s="292" t="e">
        <f>VLOOKUP($T17,УЧАСТНИКИ!$A$1:$K$716,3,FALSE)</f>
        <v>#N/A</v>
      </c>
      <c r="C17" s="305">
        <f t="shared" si="0"/>
        <v>0</v>
      </c>
      <c r="D17" s="135" t="e">
        <f>VLOOKUP($T17,УЧАСТНИКИ!$A$1:$K$716,4,FALSE)</f>
        <v>#N/A</v>
      </c>
      <c r="E17" s="135" t="e">
        <f>VLOOKUP($T17,УЧАСТНИКИ!$A$1:$K$716,8,FALSE)</f>
        <v>#N/A</v>
      </c>
      <c r="F17" s="217" t="e">
        <f>VLOOKUP($T17,УЧАСТНИКИ!$A$1:$K$716,5,FALSE)</f>
        <v>#N/A</v>
      </c>
      <c r="G17" s="135" t="e">
        <f>VLOOKUP($T17,УЧАСТНИКИ!#REF!,7,FALSE)</f>
        <v>#REF!</v>
      </c>
      <c r="H17" s="135" t="e">
        <f>VLOOKUP($T17,УЧАСТНИКИ!$A$1:$K$716,11,FALSE)</f>
        <v>#N/A</v>
      </c>
      <c r="I17" s="264"/>
      <c r="J17" s="264"/>
      <c r="K17" s="264"/>
      <c r="L17" s="264"/>
      <c r="M17" s="264"/>
      <c r="N17" s="264"/>
      <c r="O17" s="265">
        <f t="shared" si="1"/>
        <v>0</v>
      </c>
      <c r="P17" s="266"/>
      <c r="Q17" s="135"/>
      <c r="R17" s="266"/>
      <c r="S17" s="300" t="e">
        <f>VLOOKUP($T17,УЧАСТНИКИ!$A$1:$K$716,10,FALSE)</f>
        <v>#N/A</v>
      </c>
      <c r="T17" s="189"/>
    </row>
    <row r="18" spans="1:20" ht="23.1" customHeight="1" x14ac:dyDescent="0.25">
      <c r="A18" s="132">
        <v>8</v>
      </c>
      <c r="B18" s="292" t="e">
        <f>VLOOKUP($T18,УЧАСТНИКИ!$A$1:$K$716,3,FALSE)</f>
        <v>#N/A</v>
      </c>
      <c r="C18" s="305">
        <f t="shared" si="0"/>
        <v>0</v>
      </c>
      <c r="D18" s="135" t="e">
        <f>VLOOKUP($T18,УЧАСТНИКИ!$A$1:$K$716,4,FALSE)</f>
        <v>#N/A</v>
      </c>
      <c r="E18" s="135" t="e">
        <f>VLOOKUP($T18,УЧАСТНИКИ!$A$1:$K$716,8,FALSE)</f>
        <v>#N/A</v>
      </c>
      <c r="F18" s="217" t="e">
        <f>VLOOKUP($T18,УЧАСТНИКИ!$A$1:$K$716,5,FALSE)</f>
        <v>#N/A</v>
      </c>
      <c r="G18" s="135" t="e">
        <f>VLOOKUP($T18,УЧАСТНИКИ!#REF!,7,FALSE)</f>
        <v>#REF!</v>
      </c>
      <c r="H18" s="135" t="e">
        <f>VLOOKUP($T18,УЧАСТНИКИ!$A$1:$K$716,11,FALSE)</f>
        <v>#N/A</v>
      </c>
      <c r="I18" s="264"/>
      <c r="J18" s="264"/>
      <c r="K18" s="264"/>
      <c r="L18" s="264"/>
      <c r="M18" s="264"/>
      <c r="N18" s="264"/>
      <c r="O18" s="265">
        <f t="shared" si="1"/>
        <v>0</v>
      </c>
      <c r="P18" s="266"/>
      <c r="Q18" s="135"/>
      <c r="R18" s="266"/>
      <c r="S18" s="300" t="e">
        <f>VLOOKUP($T18,УЧАСТНИКИ!$A$1:$K$716,10,FALSE)</f>
        <v>#N/A</v>
      </c>
      <c r="T18" s="189"/>
    </row>
    <row r="19" spans="1:20" ht="23.1" customHeight="1" x14ac:dyDescent="0.25">
      <c r="A19" s="132">
        <v>9</v>
      </c>
      <c r="B19" s="292" t="e">
        <f>VLOOKUP($T19,УЧАСТНИКИ!$A$1:$K$716,3,FALSE)</f>
        <v>#N/A</v>
      </c>
      <c r="C19" s="305">
        <f t="shared" si="0"/>
        <v>0</v>
      </c>
      <c r="D19" s="135" t="e">
        <f>VLOOKUP($T19,УЧАСТНИКИ!$A$1:$K$716,4,FALSE)</f>
        <v>#N/A</v>
      </c>
      <c r="E19" s="135" t="e">
        <f>VLOOKUP($T19,УЧАСТНИКИ!$A$1:$K$716,8,FALSE)</f>
        <v>#N/A</v>
      </c>
      <c r="F19" s="217" t="e">
        <f>VLOOKUP($T19,УЧАСТНИКИ!$A$1:$K$716,5,FALSE)</f>
        <v>#N/A</v>
      </c>
      <c r="G19" s="135" t="e">
        <f>VLOOKUP($T19,УЧАСТНИКИ!#REF!,7,FALSE)</f>
        <v>#REF!</v>
      </c>
      <c r="H19" s="135" t="e">
        <f>VLOOKUP($T19,УЧАСТНИКИ!$A$1:$K$716,11,FALSE)</f>
        <v>#N/A</v>
      </c>
      <c r="I19" s="264"/>
      <c r="J19" s="264"/>
      <c r="K19" s="264"/>
      <c r="L19" s="264"/>
      <c r="M19" s="264"/>
      <c r="N19" s="264"/>
      <c r="O19" s="265">
        <f t="shared" si="1"/>
        <v>0</v>
      </c>
      <c r="P19" s="266"/>
      <c r="Q19" s="135"/>
      <c r="R19" s="266"/>
      <c r="S19" s="300" t="e">
        <f>VLOOKUP($T19,УЧАСТНИКИ!$A$1:$K$716,10,FALSE)</f>
        <v>#N/A</v>
      </c>
      <c r="T19" s="189"/>
    </row>
    <row r="20" spans="1:20" ht="23.1" customHeight="1" x14ac:dyDescent="0.25">
      <c r="A20" s="132">
        <v>10</v>
      </c>
      <c r="B20" s="292" t="e">
        <f>VLOOKUP($T20,УЧАСТНИКИ!$A$1:$K$716,3,FALSE)</f>
        <v>#N/A</v>
      </c>
      <c r="C20" s="305">
        <f t="shared" si="0"/>
        <v>0</v>
      </c>
      <c r="D20" s="135" t="e">
        <f>VLOOKUP($T20,УЧАСТНИКИ!$A$1:$K$716,4,FALSE)</f>
        <v>#N/A</v>
      </c>
      <c r="E20" s="135" t="e">
        <f>VLOOKUP($T20,УЧАСТНИКИ!$A$1:$K$716,8,FALSE)</f>
        <v>#N/A</v>
      </c>
      <c r="F20" s="217" t="e">
        <f>VLOOKUP($T20,УЧАСТНИКИ!$A$1:$K$716,5,FALSE)</f>
        <v>#N/A</v>
      </c>
      <c r="G20" s="135" t="e">
        <f>VLOOKUP($T20,УЧАСТНИКИ!#REF!,7,FALSE)</f>
        <v>#REF!</v>
      </c>
      <c r="H20" s="135" t="e">
        <f>VLOOKUP($T20,УЧАСТНИКИ!$A$1:$K$716,11,FALSE)</f>
        <v>#N/A</v>
      </c>
      <c r="I20" s="264"/>
      <c r="J20" s="264"/>
      <c r="K20" s="264"/>
      <c r="L20" s="264"/>
      <c r="M20" s="264"/>
      <c r="N20" s="264"/>
      <c r="O20" s="265">
        <f t="shared" si="1"/>
        <v>0</v>
      </c>
      <c r="P20" s="266"/>
      <c r="Q20" s="135"/>
      <c r="R20" s="266"/>
      <c r="S20" s="300" t="e">
        <f>VLOOKUP($T20,УЧАСТНИКИ!$A$1:$K$716,10,FALSE)</f>
        <v>#N/A</v>
      </c>
      <c r="T20" s="189"/>
    </row>
    <row r="21" spans="1:20" ht="23.1" customHeight="1" x14ac:dyDescent="0.25">
      <c r="A21" s="132">
        <v>11</v>
      </c>
      <c r="B21" s="292" t="e">
        <f>VLOOKUP($T21,УЧАСТНИКИ!$A$1:$K$716,3,FALSE)</f>
        <v>#N/A</v>
      </c>
      <c r="C21" s="305">
        <f t="shared" si="0"/>
        <v>0</v>
      </c>
      <c r="D21" s="135" t="e">
        <f>VLOOKUP($T21,УЧАСТНИКИ!$A$1:$K$716,4,FALSE)</f>
        <v>#N/A</v>
      </c>
      <c r="E21" s="135" t="e">
        <f>VLOOKUP($T21,УЧАСТНИКИ!$A$1:$K$716,8,FALSE)</f>
        <v>#N/A</v>
      </c>
      <c r="F21" s="217" t="e">
        <f>VLOOKUP($T21,УЧАСТНИКИ!$A$1:$K$716,5,FALSE)</f>
        <v>#N/A</v>
      </c>
      <c r="G21" s="135" t="e">
        <f>VLOOKUP($T21,УЧАСТНИКИ!#REF!,7,FALSE)</f>
        <v>#REF!</v>
      </c>
      <c r="H21" s="135" t="e">
        <f>VLOOKUP($T21,УЧАСТНИКИ!$A$1:$K$716,11,FALSE)</f>
        <v>#N/A</v>
      </c>
      <c r="I21" s="264"/>
      <c r="J21" s="264"/>
      <c r="K21" s="264"/>
      <c r="L21" s="264"/>
      <c r="M21" s="264"/>
      <c r="N21" s="264"/>
      <c r="O21" s="265">
        <f t="shared" si="1"/>
        <v>0</v>
      </c>
      <c r="P21" s="266"/>
      <c r="Q21" s="135"/>
      <c r="R21" s="266"/>
      <c r="S21" s="300" t="e">
        <f>VLOOKUP($T21,УЧАСТНИКИ!$A$1:$K$716,10,FALSE)</f>
        <v>#N/A</v>
      </c>
      <c r="T21" s="189"/>
    </row>
    <row r="22" spans="1:20" ht="23.1" customHeight="1" x14ac:dyDescent="0.25">
      <c r="A22" s="132">
        <v>12</v>
      </c>
      <c r="B22" s="292" t="e">
        <f>VLOOKUP($T22,УЧАСТНИКИ!$A$1:$K$716,3,FALSE)</f>
        <v>#N/A</v>
      </c>
      <c r="C22" s="305">
        <f t="shared" si="0"/>
        <v>0</v>
      </c>
      <c r="D22" s="135" t="e">
        <f>VLOOKUP($T22,УЧАСТНИКИ!$A$1:$K$716,4,FALSE)</f>
        <v>#N/A</v>
      </c>
      <c r="E22" s="135" t="e">
        <f>VLOOKUP($T22,УЧАСТНИКИ!$A$1:$K$716,8,FALSE)</f>
        <v>#N/A</v>
      </c>
      <c r="F22" s="217" t="e">
        <f>VLOOKUP($T22,УЧАСТНИКИ!$A$1:$K$716,5,FALSE)</f>
        <v>#N/A</v>
      </c>
      <c r="G22" s="135" t="e">
        <f>VLOOKUP($T22,УЧАСТНИКИ!#REF!,7,FALSE)</f>
        <v>#REF!</v>
      </c>
      <c r="H22" s="135" t="e">
        <f>VLOOKUP($T22,УЧАСТНИКИ!$A$1:$K$716,11,FALSE)</f>
        <v>#N/A</v>
      </c>
      <c r="I22" s="264"/>
      <c r="J22" s="264"/>
      <c r="K22" s="264"/>
      <c r="L22" s="264"/>
      <c r="M22" s="264"/>
      <c r="N22" s="264"/>
      <c r="O22" s="265">
        <f t="shared" si="1"/>
        <v>0</v>
      </c>
      <c r="P22" s="266"/>
      <c r="Q22" s="135"/>
      <c r="R22" s="266"/>
      <c r="S22" s="300" t="e">
        <f>VLOOKUP($T22,УЧАСТНИКИ!$A$1:$K$716,10,FALSE)</f>
        <v>#N/A</v>
      </c>
      <c r="T22" s="189"/>
    </row>
    <row r="23" spans="1:20" ht="23.1" customHeight="1" x14ac:dyDescent="0.25">
      <c r="A23" s="132">
        <v>8</v>
      </c>
      <c r="B23" s="292" t="e">
        <f>VLOOKUP($T23,УЧАСТНИКИ!$A$1:$K$716,3,FALSE)</f>
        <v>#N/A</v>
      </c>
      <c r="C23" s="305">
        <f t="shared" ref="C23:C33" si="2">T23</f>
        <v>0</v>
      </c>
      <c r="D23" s="135" t="e">
        <f>VLOOKUP($T23,УЧАСТНИКИ!$A$1:$K$716,4,FALSE)</f>
        <v>#N/A</v>
      </c>
      <c r="E23" s="135" t="e">
        <f>VLOOKUP($T23,УЧАСТНИКИ!$A$1:$K$716,8,FALSE)</f>
        <v>#N/A</v>
      </c>
      <c r="F23" s="217" t="e">
        <f>VLOOKUP($T23,УЧАСТНИКИ!$A$1:$K$716,5,FALSE)</f>
        <v>#N/A</v>
      </c>
      <c r="G23" s="135" t="e">
        <f>VLOOKUP($T23,УЧАСТНИКИ!#REF!,7,FALSE)</f>
        <v>#REF!</v>
      </c>
      <c r="H23" s="135" t="e">
        <f>VLOOKUP($T23,УЧАСТНИКИ!$A$1:$K$716,11,FALSE)</f>
        <v>#N/A</v>
      </c>
      <c r="I23" s="264"/>
      <c r="J23" s="264"/>
      <c r="K23" s="264"/>
      <c r="L23" s="264"/>
      <c r="M23" s="264"/>
      <c r="N23" s="264"/>
      <c r="O23" s="265">
        <f t="shared" ref="O23" si="3">MAX(I23:N23)</f>
        <v>0</v>
      </c>
      <c r="P23" s="266"/>
      <c r="Q23" s="135"/>
      <c r="R23" s="266"/>
      <c r="S23" s="300" t="e">
        <f>VLOOKUP($T23,УЧАСТНИКИ!$A$1:$K$716,10,FALSE)</f>
        <v>#N/A</v>
      </c>
      <c r="T23" s="215"/>
    </row>
    <row r="24" spans="1:20" ht="23.1" customHeight="1" x14ac:dyDescent="0.25">
      <c r="A24" s="132">
        <v>1</v>
      </c>
      <c r="B24" s="292" t="e">
        <f>VLOOKUP($T24,УЧАСТНИКИ!$A$1:$K$716,3,FALSE)</f>
        <v>#N/A</v>
      </c>
      <c r="C24" s="305">
        <f t="shared" si="2"/>
        <v>0</v>
      </c>
      <c r="D24" s="135" t="e">
        <f>VLOOKUP($T24,УЧАСТНИКИ!$A$1:$K$716,4,FALSE)</f>
        <v>#N/A</v>
      </c>
      <c r="E24" s="135" t="e">
        <f>VLOOKUP($T24,УЧАСТНИКИ!$A$1:$K$716,8,FALSE)</f>
        <v>#N/A</v>
      </c>
      <c r="F24" s="217" t="e">
        <f>VLOOKUP($T24,УЧАСТНИКИ!$A$1:$K$716,5,FALSE)</f>
        <v>#N/A</v>
      </c>
      <c r="G24" s="135" t="e">
        <f>VLOOKUP($T24,УЧАСТНИКИ!#REF!,7,FALSE)</f>
        <v>#REF!</v>
      </c>
      <c r="H24" s="135" t="e">
        <f>VLOOKUP($T24,УЧАСТНИКИ!$A$1:$K$716,11,FALSE)</f>
        <v>#N/A</v>
      </c>
      <c r="I24" s="264"/>
      <c r="J24" s="264"/>
      <c r="K24" s="264"/>
      <c r="L24" s="264"/>
      <c r="M24" s="264"/>
      <c r="N24" s="264"/>
      <c r="O24" s="265">
        <f t="shared" ref="O24:O33" si="4">MAX(I24:N24)</f>
        <v>0</v>
      </c>
      <c r="P24" s="266"/>
      <c r="Q24" s="135"/>
      <c r="R24" s="266"/>
      <c r="S24" s="300" t="e">
        <f>VLOOKUP($T24,УЧАСТНИКИ!$A$1:$K$716,10,FALSE)</f>
        <v>#N/A</v>
      </c>
      <c r="T24" s="189"/>
    </row>
    <row r="25" spans="1:20" ht="23.1" customHeight="1" x14ac:dyDescent="0.25">
      <c r="A25" s="132">
        <v>2</v>
      </c>
      <c r="B25" s="292" t="e">
        <f>VLOOKUP($T25,УЧАСТНИКИ!$A$1:$K$716,3,FALSE)</f>
        <v>#N/A</v>
      </c>
      <c r="C25" s="305">
        <f t="shared" si="2"/>
        <v>0</v>
      </c>
      <c r="D25" s="135" t="e">
        <f>VLOOKUP($T25,УЧАСТНИКИ!$A$1:$K$716,4,FALSE)</f>
        <v>#N/A</v>
      </c>
      <c r="E25" s="135" t="e">
        <f>VLOOKUP($T25,УЧАСТНИКИ!$A$1:$K$716,8,FALSE)</f>
        <v>#N/A</v>
      </c>
      <c r="F25" s="217" t="e">
        <f>VLOOKUP($T25,УЧАСТНИКИ!$A$1:$K$716,5,FALSE)</f>
        <v>#N/A</v>
      </c>
      <c r="G25" s="135" t="e">
        <f>VLOOKUP($T25,УЧАСТНИКИ!#REF!,7,FALSE)</f>
        <v>#REF!</v>
      </c>
      <c r="H25" s="135" t="e">
        <f>VLOOKUP($T25,УЧАСТНИКИ!$A$1:$K$716,11,FALSE)</f>
        <v>#N/A</v>
      </c>
      <c r="I25" s="264"/>
      <c r="J25" s="264"/>
      <c r="K25" s="264"/>
      <c r="L25" s="264"/>
      <c r="M25" s="264"/>
      <c r="N25" s="264"/>
      <c r="O25" s="265">
        <f t="shared" si="4"/>
        <v>0</v>
      </c>
      <c r="P25" s="266"/>
      <c r="Q25" s="135"/>
      <c r="R25" s="266"/>
      <c r="S25" s="300" t="e">
        <f>VLOOKUP($T25,УЧАСТНИКИ!$A$1:$K$716,10,FALSE)</f>
        <v>#N/A</v>
      </c>
      <c r="T25" s="189"/>
    </row>
    <row r="26" spans="1:20" ht="23.1" customHeight="1" x14ac:dyDescent="0.25">
      <c r="A26" s="132">
        <v>3</v>
      </c>
      <c r="B26" s="292" t="e">
        <f>VLOOKUP($T26,УЧАСТНИКИ!$A$1:$K$716,3,FALSE)</f>
        <v>#N/A</v>
      </c>
      <c r="C26" s="305">
        <f t="shared" si="2"/>
        <v>0</v>
      </c>
      <c r="D26" s="135" t="e">
        <f>VLOOKUP($T26,УЧАСТНИКИ!$A$1:$K$716,4,FALSE)</f>
        <v>#N/A</v>
      </c>
      <c r="E26" s="135" t="e">
        <f>VLOOKUP($T26,УЧАСТНИКИ!$A$1:$K$716,8,FALSE)</f>
        <v>#N/A</v>
      </c>
      <c r="F26" s="217" t="e">
        <f>VLOOKUP($T26,УЧАСТНИКИ!$A$1:$K$716,5,FALSE)</f>
        <v>#N/A</v>
      </c>
      <c r="G26" s="135" t="e">
        <f>VLOOKUP($T26,УЧАСТНИКИ!#REF!,7,FALSE)</f>
        <v>#REF!</v>
      </c>
      <c r="H26" s="135" t="e">
        <f>VLOOKUP($T26,УЧАСТНИКИ!$A$1:$K$716,11,FALSE)</f>
        <v>#N/A</v>
      </c>
      <c r="I26" s="264"/>
      <c r="J26" s="264"/>
      <c r="K26" s="264"/>
      <c r="L26" s="264"/>
      <c r="M26" s="264"/>
      <c r="N26" s="264"/>
      <c r="O26" s="265">
        <f t="shared" si="4"/>
        <v>0</v>
      </c>
      <c r="P26" s="266"/>
      <c r="Q26" s="135"/>
      <c r="R26" s="266"/>
      <c r="S26" s="300" t="e">
        <f>VLOOKUP($T26,УЧАСТНИКИ!$A$1:$K$716,10,FALSE)</f>
        <v>#N/A</v>
      </c>
      <c r="T26" s="189"/>
    </row>
    <row r="27" spans="1:20" ht="23.1" customHeight="1" x14ac:dyDescent="0.25">
      <c r="A27" s="132">
        <v>5</v>
      </c>
      <c r="B27" s="292" t="e">
        <f>VLOOKUP($T27,УЧАСТНИКИ!$A$1:$K$716,3,FALSE)</f>
        <v>#N/A</v>
      </c>
      <c r="C27" s="305">
        <f t="shared" si="2"/>
        <v>0</v>
      </c>
      <c r="D27" s="135" t="e">
        <f>VLOOKUP($T27,УЧАСТНИКИ!$A$1:$K$716,4,FALSE)</f>
        <v>#N/A</v>
      </c>
      <c r="E27" s="135" t="e">
        <f>VLOOKUP($T27,УЧАСТНИКИ!$A$1:$K$716,8,FALSE)</f>
        <v>#N/A</v>
      </c>
      <c r="F27" s="217" t="e">
        <f>VLOOKUP($T27,УЧАСТНИКИ!$A$1:$K$716,5,FALSE)</f>
        <v>#N/A</v>
      </c>
      <c r="G27" s="135" t="e">
        <f>VLOOKUP($T27,УЧАСТНИКИ!#REF!,7,FALSE)</f>
        <v>#REF!</v>
      </c>
      <c r="H27" s="135" t="e">
        <f>VLOOKUP($T27,УЧАСТНИКИ!$A$1:$K$716,11,FALSE)</f>
        <v>#N/A</v>
      </c>
      <c r="I27" s="264"/>
      <c r="J27" s="264"/>
      <c r="K27" s="264"/>
      <c r="L27" s="264"/>
      <c r="M27" s="264"/>
      <c r="N27" s="264"/>
      <c r="O27" s="265">
        <f t="shared" si="4"/>
        <v>0</v>
      </c>
      <c r="P27" s="266"/>
      <c r="Q27" s="135"/>
      <c r="R27" s="266"/>
      <c r="S27" s="300" t="e">
        <f>VLOOKUP($T27,УЧАСТНИКИ!$A$1:$K$716,10,FALSE)</f>
        <v>#N/A</v>
      </c>
      <c r="T27" s="189"/>
    </row>
    <row r="28" spans="1:20" ht="23.1" customHeight="1" x14ac:dyDescent="0.25">
      <c r="A28" s="132">
        <v>6</v>
      </c>
      <c r="B28" s="292" t="e">
        <f>VLOOKUP($T28,УЧАСТНИКИ!$A$1:$K$716,3,FALSE)</f>
        <v>#N/A</v>
      </c>
      <c r="C28" s="305">
        <f t="shared" si="2"/>
        <v>0</v>
      </c>
      <c r="D28" s="135" t="e">
        <f>VLOOKUP($T28,УЧАСТНИКИ!$A$1:$K$716,4,FALSE)</f>
        <v>#N/A</v>
      </c>
      <c r="E28" s="135" t="e">
        <f>VLOOKUP($T28,УЧАСТНИКИ!$A$1:$K$716,8,FALSE)</f>
        <v>#N/A</v>
      </c>
      <c r="F28" s="217" t="e">
        <f>VLOOKUP($T28,УЧАСТНИКИ!$A$1:$K$716,5,FALSE)</f>
        <v>#N/A</v>
      </c>
      <c r="G28" s="135" t="e">
        <f>VLOOKUP($T28,УЧАСТНИКИ!#REF!,7,FALSE)</f>
        <v>#REF!</v>
      </c>
      <c r="H28" s="135" t="e">
        <f>VLOOKUP($T28,УЧАСТНИКИ!$A$1:$K$716,11,FALSE)</f>
        <v>#N/A</v>
      </c>
      <c r="I28" s="264"/>
      <c r="J28" s="264"/>
      <c r="K28" s="264"/>
      <c r="L28" s="264"/>
      <c r="M28" s="264"/>
      <c r="N28" s="264"/>
      <c r="O28" s="265">
        <f t="shared" si="4"/>
        <v>0</v>
      </c>
      <c r="P28" s="266"/>
      <c r="Q28" s="135"/>
      <c r="R28" s="266"/>
      <c r="S28" s="300" t="e">
        <f>VLOOKUP($T28,УЧАСТНИКИ!$A$1:$K$716,10,FALSE)</f>
        <v>#N/A</v>
      </c>
      <c r="T28" s="215"/>
    </row>
    <row r="29" spans="1:20" ht="23.1" customHeight="1" x14ac:dyDescent="0.25">
      <c r="A29" s="132">
        <v>7</v>
      </c>
      <c r="B29" s="292" t="e">
        <f>VLOOKUP($T29,УЧАСТНИКИ!$A$1:$K$716,3,FALSE)</f>
        <v>#N/A</v>
      </c>
      <c r="C29" s="305">
        <f t="shared" si="2"/>
        <v>0</v>
      </c>
      <c r="D29" s="135" t="e">
        <f>VLOOKUP($T29,УЧАСТНИКИ!$A$1:$K$716,4,FALSE)</f>
        <v>#N/A</v>
      </c>
      <c r="E29" s="135" t="e">
        <f>VLOOKUP($T29,УЧАСТНИКИ!$A$1:$K$716,8,FALSE)</f>
        <v>#N/A</v>
      </c>
      <c r="F29" s="217" t="e">
        <f>VLOOKUP($T29,УЧАСТНИКИ!$A$1:$K$716,5,FALSE)</f>
        <v>#N/A</v>
      </c>
      <c r="G29" s="135" t="e">
        <f>VLOOKUP($T29,УЧАСТНИКИ!#REF!,7,FALSE)</f>
        <v>#REF!</v>
      </c>
      <c r="H29" s="135" t="e">
        <f>VLOOKUP($T29,УЧАСТНИКИ!$A$1:$K$716,11,FALSE)</f>
        <v>#N/A</v>
      </c>
      <c r="I29" s="264"/>
      <c r="J29" s="264"/>
      <c r="K29" s="264"/>
      <c r="L29" s="264"/>
      <c r="M29" s="264"/>
      <c r="N29" s="264"/>
      <c r="O29" s="265">
        <f t="shared" si="4"/>
        <v>0</v>
      </c>
      <c r="P29" s="266"/>
      <c r="Q29" s="135"/>
      <c r="R29" s="266"/>
      <c r="S29" s="300" t="e">
        <f>VLOOKUP($T29,УЧАСТНИКИ!$A$1:$K$716,10,FALSE)</f>
        <v>#N/A</v>
      </c>
      <c r="T29" s="215"/>
    </row>
    <row r="30" spans="1:20" ht="23.1" customHeight="1" x14ac:dyDescent="0.25">
      <c r="A30" s="132">
        <v>1</v>
      </c>
      <c r="B30" s="292" t="e">
        <f>VLOOKUP($T30,УЧАСТНИКИ!$A$1:$K$716,3,FALSE)</f>
        <v>#N/A</v>
      </c>
      <c r="C30" s="305">
        <f t="shared" si="2"/>
        <v>0</v>
      </c>
      <c r="D30" s="135" t="e">
        <f>VLOOKUP($T30,УЧАСТНИКИ!$A$1:$K$716,4,FALSE)</f>
        <v>#N/A</v>
      </c>
      <c r="E30" s="135" t="e">
        <f>VLOOKUP($T30,УЧАСТНИКИ!$A$1:$K$716,8,FALSE)</f>
        <v>#N/A</v>
      </c>
      <c r="F30" s="217" t="e">
        <f>VLOOKUP($T30,УЧАСТНИКИ!$A$1:$K$716,5,FALSE)</f>
        <v>#N/A</v>
      </c>
      <c r="G30" s="135" t="e">
        <f>VLOOKUP($T30,УЧАСТНИКИ!#REF!,7,FALSE)</f>
        <v>#REF!</v>
      </c>
      <c r="H30" s="135" t="e">
        <f>VLOOKUP($T30,УЧАСТНИКИ!$A$1:$K$716,11,FALSE)</f>
        <v>#N/A</v>
      </c>
      <c r="I30" s="264"/>
      <c r="J30" s="264"/>
      <c r="K30" s="264"/>
      <c r="L30" s="264"/>
      <c r="M30" s="264"/>
      <c r="N30" s="264"/>
      <c r="O30" s="265">
        <f t="shared" si="4"/>
        <v>0</v>
      </c>
      <c r="P30" s="266"/>
      <c r="Q30" s="135"/>
      <c r="R30" s="266"/>
      <c r="S30" s="300" t="e">
        <f>VLOOKUP($T30,УЧАСТНИКИ!$A$1:$K$716,10,FALSE)</f>
        <v>#N/A</v>
      </c>
      <c r="T30" s="215"/>
    </row>
    <row r="31" spans="1:20" ht="23.1" customHeight="1" x14ac:dyDescent="0.25">
      <c r="A31" s="132">
        <v>2</v>
      </c>
      <c r="B31" s="292" t="e">
        <f>VLOOKUP($T31,УЧАСТНИКИ!$A$1:$K$716,3,FALSE)</f>
        <v>#N/A</v>
      </c>
      <c r="C31" s="305">
        <f t="shared" si="2"/>
        <v>0</v>
      </c>
      <c r="D31" s="135" t="e">
        <f>VLOOKUP($T31,УЧАСТНИКИ!$A$1:$K$716,4,FALSE)</f>
        <v>#N/A</v>
      </c>
      <c r="E31" s="135" t="e">
        <f>VLOOKUP($T31,УЧАСТНИКИ!$A$1:$K$716,8,FALSE)</f>
        <v>#N/A</v>
      </c>
      <c r="F31" s="217" t="e">
        <f>VLOOKUP($T31,УЧАСТНИКИ!$A$1:$K$716,5,FALSE)</f>
        <v>#N/A</v>
      </c>
      <c r="G31" s="135" t="e">
        <f>VLOOKUP($T31,УЧАСТНИКИ!#REF!,7,FALSE)</f>
        <v>#REF!</v>
      </c>
      <c r="H31" s="135" t="e">
        <f>VLOOKUP($T31,УЧАСТНИКИ!$A$1:$K$716,11,FALSE)</f>
        <v>#N/A</v>
      </c>
      <c r="I31" s="264"/>
      <c r="J31" s="264"/>
      <c r="K31" s="264"/>
      <c r="L31" s="264"/>
      <c r="M31" s="264"/>
      <c r="N31" s="264"/>
      <c r="O31" s="265">
        <f t="shared" si="4"/>
        <v>0</v>
      </c>
      <c r="P31" s="266"/>
      <c r="Q31" s="135"/>
      <c r="R31" s="266"/>
      <c r="S31" s="300" t="e">
        <f>VLOOKUP($T31,УЧАСТНИКИ!$A$1:$K$716,10,FALSE)</f>
        <v>#N/A</v>
      </c>
      <c r="T31" s="215"/>
    </row>
    <row r="32" spans="1:20" ht="23.1" customHeight="1" x14ac:dyDescent="0.25">
      <c r="A32" s="132">
        <v>3</v>
      </c>
      <c r="B32" s="292" t="e">
        <f>VLOOKUP($T32,УЧАСТНИКИ!$A$1:$K$716,3,FALSE)</f>
        <v>#N/A</v>
      </c>
      <c r="C32" s="305">
        <f t="shared" si="2"/>
        <v>0</v>
      </c>
      <c r="D32" s="135" t="e">
        <f>VLOOKUP($T32,УЧАСТНИКИ!$A$1:$K$716,4,FALSE)</f>
        <v>#N/A</v>
      </c>
      <c r="E32" s="135" t="e">
        <f>VLOOKUP($T32,УЧАСТНИКИ!$A$1:$K$716,8,FALSE)</f>
        <v>#N/A</v>
      </c>
      <c r="F32" s="217" t="e">
        <f>VLOOKUP($T32,УЧАСТНИКИ!$A$1:$K$716,5,FALSE)</f>
        <v>#N/A</v>
      </c>
      <c r="G32" s="135" t="e">
        <f>VLOOKUP($T32,УЧАСТНИКИ!#REF!,7,FALSE)</f>
        <v>#REF!</v>
      </c>
      <c r="H32" s="135" t="e">
        <f>VLOOKUP($T32,УЧАСТНИКИ!$A$1:$K$716,11,FALSE)</f>
        <v>#N/A</v>
      </c>
      <c r="I32" s="264"/>
      <c r="J32" s="264"/>
      <c r="K32" s="264"/>
      <c r="L32" s="264"/>
      <c r="M32" s="264"/>
      <c r="N32" s="264"/>
      <c r="O32" s="265">
        <f t="shared" si="4"/>
        <v>0</v>
      </c>
      <c r="P32" s="266"/>
      <c r="Q32" s="135"/>
      <c r="R32" s="266"/>
      <c r="S32" s="300" t="e">
        <f>VLOOKUP($T32,УЧАСТНИКИ!$A$1:$K$716,10,FALSE)</f>
        <v>#N/A</v>
      </c>
      <c r="T32" s="215"/>
    </row>
    <row r="33" spans="1:20" ht="23.1" customHeight="1" x14ac:dyDescent="0.25">
      <c r="A33" s="132">
        <v>11</v>
      </c>
      <c r="B33" s="292" t="e">
        <f>VLOOKUP($T33,УЧАСТНИКИ!$A$1:$K$716,3,FALSE)</f>
        <v>#N/A</v>
      </c>
      <c r="C33" s="305">
        <f t="shared" si="2"/>
        <v>0</v>
      </c>
      <c r="D33" s="135" t="e">
        <f>VLOOKUP($T33,УЧАСТНИКИ!$A$1:$K$716,4,FALSE)</f>
        <v>#N/A</v>
      </c>
      <c r="E33" s="135" t="e">
        <f>VLOOKUP($T33,УЧАСТНИКИ!$A$1:$K$716,8,FALSE)</f>
        <v>#N/A</v>
      </c>
      <c r="F33" s="217" t="e">
        <f>VLOOKUP($T33,УЧАСТНИКИ!$A$1:$K$716,5,FALSE)</f>
        <v>#N/A</v>
      </c>
      <c r="G33" s="135" t="e">
        <f>VLOOKUP($T33,УЧАСТНИКИ!#REF!,7,FALSE)</f>
        <v>#REF!</v>
      </c>
      <c r="H33" s="135" t="e">
        <f>VLOOKUP($T33,УЧАСТНИКИ!$A$1:$K$716,11,FALSE)</f>
        <v>#N/A</v>
      </c>
      <c r="I33" s="264"/>
      <c r="J33" s="264"/>
      <c r="K33" s="264"/>
      <c r="L33" s="264"/>
      <c r="M33" s="264"/>
      <c r="N33" s="264"/>
      <c r="O33" s="265">
        <f t="shared" si="4"/>
        <v>0</v>
      </c>
      <c r="P33" s="266"/>
      <c r="Q33" s="135"/>
      <c r="R33" s="266"/>
      <c r="S33" s="300" t="e">
        <f>VLOOKUP($T33,УЧАСТНИКИ!$A$1:$K$716,10,FALSE)</f>
        <v>#N/A</v>
      </c>
      <c r="T33" s="215"/>
    </row>
    <row r="34" spans="1:20" x14ac:dyDescent="0.2">
      <c r="A34" s="132">
        <v>12</v>
      </c>
    </row>
    <row r="35" spans="1:20" x14ac:dyDescent="0.2">
      <c r="A35" s="132">
        <v>15.1</v>
      </c>
    </row>
    <row r="36" spans="1:20" x14ac:dyDescent="0.2">
      <c r="A36" s="132">
        <v>18.2</v>
      </c>
    </row>
    <row r="37" spans="1:20" x14ac:dyDescent="0.2">
      <c r="A37" s="132">
        <v>21.3</v>
      </c>
    </row>
    <row r="38" spans="1:20" x14ac:dyDescent="0.2">
      <c r="A38" s="132">
        <v>24.4</v>
      </c>
    </row>
    <row r="39" spans="1:20" x14ac:dyDescent="0.2">
      <c r="A39" s="132">
        <v>27.5</v>
      </c>
    </row>
    <row r="40" spans="1:20" x14ac:dyDescent="0.2">
      <c r="A40" s="132">
        <v>30.6</v>
      </c>
    </row>
  </sheetData>
  <sortState ref="A11:AG13">
    <sortCondition ref="A11"/>
  </sortState>
  <mergeCells count="11">
    <mergeCell ref="I9:K9"/>
    <mergeCell ref="L9:N9"/>
    <mergeCell ref="B10:D10"/>
    <mergeCell ref="A2:S2"/>
    <mergeCell ref="A3:S3"/>
    <mergeCell ref="A4:S4"/>
    <mergeCell ref="A7:B7"/>
    <mergeCell ref="F6:H6"/>
    <mergeCell ref="I6:K6"/>
    <mergeCell ref="L6:M6"/>
    <mergeCell ref="G7:H7"/>
  </mergeCells>
  <printOptions horizontalCentered="1"/>
  <pageMargins left="0.19" right="0.21" top="0.39370078740157483" bottom="0.19685039370078741" header="0.27559055118110237" footer="0.23622047244094491"/>
  <pageSetup paperSize="9" scale="73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65"/>
  <sheetViews>
    <sheetView view="pageBreakPreview" zoomScale="75" zoomScaleNormal="100" zoomScaleSheetLayoutView="75" workbookViewId="0">
      <selection activeCell="R11" sqref="R11:R19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1.85546875" style="58" bestFit="1" customWidth="1"/>
    <col min="9" max="9" width="8.7109375" style="114" customWidth="1"/>
    <col min="10" max="10" width="8.7109375" style="58" customWidth="1"/>
    <col min="11" max="17" width="8.7109375" style="54" customWidth="1"/>
    <col min="18" max="18" width="8.28515625" style="54" customWidth="1" outlineLevel="1"/>
    <col min="19" max="16384" width="8.28515625" style="54"/>
  </cols>
  <sheetData>
    <row r="1" spans="1:18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308"/>
    </row>
    <row r="2" spans="1:18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18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</row>
    <row r="4" spans="1:18" ht="28.5" customHeight="1" x14ac:dyDescent="0.2">
      <c r="A4" s="458" t="str">
        <f>Name_4</f>
        <v>ЛИЧНО-КОМАНДНЫЙ ЧЕМПИОНАТ РЕСПУБЛИКИ ТАТАРСТАН ПО ЛЕГКОЙ АТЛЕТИКЕ</v>
      </c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315"/>
    </row>
    <row r="5" spans="1:18" x14ac:dyDescent="0.2">
      <c r="A5" s="308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</row>
    <row r="6" spans="1:18" ht="21.75" customHeight="1" x14ac:dyDescent="0.3">
      <c r="A6" s="460" t="s">
        <v>412</v>
      </c>
      <c r="B6" s="460"/>
      <c r="C6" s="312"/>
      <c r="E6" s="59"/>
      <c r="F6" s="450" t="s">
        <v>51</v>
      </c>
      <c r="G6" s="450"/>
      <c r="H6" s="450"/>
      <c r="I6" s="496" t="s">
        <v>578</v>
      </c>
      <c r="J6" s="496"/>
      <c r="K6" s="496"/>
      <c r="L6" s="313"/>
      <c r="M6" s="459" t="s">
        <v>63</v>
      </c>
      <c r="N6" s="459"/>
      <c r="O6" s="313"/>
      <c r="P6" s="313"/>
      <c r="Q6" s="313"/>
    </row>
    <row r="7" spans="1:18" ht="18.75" customHeight="1" x14ac:dyDescent="0.25">
      <c r="A7" s="451"/>
      <c r="B7" s="451"/>
      <c r="C7" s="312"/>
      <c r="E7" s="59"/>
      <c r="F7" s="116"/>
      <c r="G7" s="452"/>
      <c r="H7" s="452"/>
      <c r="P7" s="261" t="str">
        <f>d_1</f>
        <v>06 ИЮЛЯ 2017г.</v>
      </c>
      <c r="Q7" s="117"/>
    </row>
    <row r="8" spans="1:18" ht="17.25" customHeight="1" x14ac:dyDescent="0.25">
      <c r="A8" s="118"/>
      <c r="E8" s="59"/>
      <c r="F8" s="314" t="s">
        <v>63</v>
      </c>
      <c r="J8" s="119"/>
      <c r="K8" s="120"/>
      <c r="L8" s="120"/>
      <c r="M8" s="120"/>
      <c r="N8" s="120"/>
      <c r="O8" s="120"/>
      <c r="P8" s="261" t="str">
        <f>d_5</f>
        <v>г. Казань, Футбольно-легкоатлетический манеж</v>
      </c>
      <c r="Q8" s="117"/>
    </row>
    <row r="9" spans="1:18" ht="24" x14ac:dyDescent="0.2">
      <c r="A9" s="122" t="s">
        <v>101</v>
      </c>
      <c r="B9" s="123" t="s">
        <v>31</v>
      </c>
      <c r="C9" s="123" t="s">
        <v>128</v>
      </c>
      <c r="D9" s="123" t="s">
        <v>9</v>
      </c>
      <c r="E9" s="123" t="s">
        <v>2</v>
      </c>
      <c r="F9" s="123" t="s">
        <v>66</v>
      </c>
      <c r="G9" s="123" t="s">
        <v>65</v>
      </c>
      <c r="H9" s="123" t="s">
        <v>65</v>
      </c>
      <c r="I9" s="461" t="s">
        <v>125</v>
      </c>
      <c r="J9" s="462"/>
      <c r="K9" s="463"/>
      <c r="L9" s="123" t="s">
        <v>63</v>
      </c>
      <c r="M9" s="464" t="s">
        <v>45</v>
      </c>
      <c r="N9" s="465"/>
      <c r="O9" s="466"/>
      <c r="P9" s="123" t="s">
        <v>126</v>
      </c>
      <c r="Q9" s="123" t="s">
        <v>175</v>
      </c>
    </row>
    <row r="10" spans="1:18" ht="23.25" customHeight="1" x14ac:dyDescent="0.2">
      <c r="A10" s="127"/>
      <c r="B10" s="467" t="str">
        <f>Name_8</f>
        <v>МУЖЧИНЫ 2001г.р. и старше</v>
      </c>
      <c r="C10" s="468"/>
      <c r="D10" s="469"/>
      <c r="E10" s="128"/>
      <c r="F10" s="128"/>
      <c r="G10" s="129"/>
      <c r="H10" s="128"/>
      <c r="I10" s="185"/>
      <c r="J10" s="129"/>
      <c r="K10" s="128"/>
      <c r="L10" s="128"/>
      <c r="M10" s="128"/>
      <c r="N10" s="128"/>
      <c r="O10" s="128"/>
      <c r="P10" s="128"/>
      <c r="Q10" s="128"/>
    </row>
    <row r="11" spans="1:18" ht="24.95" customHeight="1" x14ac:dyDescent="0.25">
      <c r="A11" s="132">
        <v>1</v>
      </c>
      <c r="B11" s="133" t="str">
        <f>VLOOKUP($R11,УЧАСТНИКИ!$A$2:$K$716,3,FALSE)</f>
        <v>КАБИРОВ ФЕРДИНАНД</v>
      </c>
      <c r="C11" s="187">
        <f t="shared" ref="C11:C16" si="0">R11</f>
        <v>28</v>
      </c>
      <c r="D11" s="134">
        <f>VLOOKUP($R11,УЧАСТНИКИ!$A$2:$K$716,4,FALSE)</f>
        <v>1994</v>
      </c>
      <c r="E11" s="134">
        <f>VLOOKUP($R11,УЧАСТНИКИ!$A$2:$K$716,8,FALSE)</f>
        <v>1</v>
      </c>
      <c r="F11" s="216" t="str">
        <f>VLOOKUP($R11,УЧАСТНИКИ!$A$2:$K$716,5,FALSE)</f>
        <v>КАЗАНЬ</v>
      </c>
      <c r="G11" s="134" t="e">
        <f>VLOOKUP($R11,УЧАСТНИКИ!#REF!,7,FALSE)</f>
        <v>#REF!</v>
      </c>
      <c r="H11" s="134" t="str">
        <f>VLOOKUP($R11,УЧАСТНИКИ!$A$2:$K$716,11,FALSE)</f>
        <v>СДЮСШОР ТАСМА</v>
      </c>
      <c r="I11" s="208"/>
      <c r="J11" s="208"/>
      <c r="K11" s="208"/>
      <c r="L11" s="208"/>
      <c r="M11" s="208"/>
      <c r="N11" s="208"/>
      <c r="O11" s="208"/>
      <c r="P11" s="209"/>
      <c r="Q11" s="135" t="str">
        <f>VLOOKUP($R11,УЧАСТНИКИ!$A$2:$K$231,9,FALSE)</f>
        <v>Л</v>
      </c>
      <c r="R11" s="189">
        <v>28</v>
      </c>
    </row>
    <row r="12" spans="1:18" ht="24.95" customHeight="1" x14ac:dyDescent="0.25">
      <c r="A12" s="132">
        <v>2</v>
      </c>
      <c r="B12" s="133" t="str">
        <f>VLOOKUP($R12,УЧАСТНИКИ!$A$2:$K$716,3,FALSE)</f>
        <v>ИВАНОВ ВЛАДИСЛАВ</v>
      </c>
      <c r="C12" s="187">
        <f t="shared" si="0"/>
        <v>31</v>
      </c>
      <c r="D12" s="134">
        <f>VLOOKUP($R12,УЧАСТНИКИ!$A$2:$K$716,4,FALSE)</f>
        <v>1998</v>
      </c>
      <c r="E12" s="134" t="str">
        <f>VLOOKUP($R12,УЧАСТНИКИ!$A$2:$K$716,8,FALSE)</f>
        <v>КМС</v>
      </c>
      <c r="F12" s="216" t="str">
        <f>VLOOKUP($R12,УЧАСТНИКИ!$A$2:$K$716,5,FALSE)</f>
        <v>КАЗАНЬ</v>
      </c>
      <c r="G12" s="134" t="e">
        <f>VLOOKUP($R12,УЧАСТНИКИ!#REF!,7,FALSE)</f>
        <v>#REF!</v>
      </c>
      <c r="H12" s="134" t="str">
        <f>VLOOKUP($R12,УЧАСТНИКИ!$A$2:$K$716,11,FALSE)</f>
        <v>СДЮСШОР ТАСМА</v>
      </c>
      <c r="I12" s="208"/>
      <c r="J12" s="208"/>
      <c r="K12" s="208"/>
      <c r="L12" s="208"/>
      <c r="M12" s="208"/>
      <c r="N12" s="208"/>
      <c r="O12" s="208"/>
      <c r="P12" s="209"/>
      <c r="Q12" s="135" t="str">
        <f>VLOOKUP($R12,УЧАСТНИКИ!$A$2:$K$231,9,FALSE)</f>
        <v>Л</v>
      </c>
      <c r="R12" s="189">
        <v>31</v>
      </c>
    </row>
    <row r="13" spans="1:18" ht="24.95" customHeight="1" x14ac:dyDescent="0.25">
      <c r="A13" s="132">
        <v>3</v>
      </c>
      <c r="B13" s="133" t="str">
        <f>VLOOKUP($R13,УЧАСТНИКИ!$A$2:$K$716,3,FALSE)</f>
        <v>КУЗЬМИЧЕВ ДАНИЭЛЬ</v>
      </c>
      <c r="C13" s="187">
        <f t="shared" si="0"/>
        <v>3798</v>
      </c>
      <c r="D13" s="134">
        <f>VLOOKUP($R13,УЧАСТНИКИ!$A$2:$K$716,4,FALSE)</f>
        <v>2000</v>
      </c>
      <c r="E13" s="134">
        <f>VLOOKUP($R13,УЧАСТНИКИ!$A$2:$K$716,8,FALSE)</f>
        <v>2</v>
      </c>
      <c r="F13" s="216" t="str">
        <f>VLOOKUP($R13,УЧАСТНИКИ!$A$2:$K$716,5,FALSE)</f>
        <v>КАЗАНЬ</v>
      </c>
      <c r="G13" s="134" t="e">
        <f>VLOOKUP($R13,УЧАСТНИКИ!#REF!,7,FALSE)</f>
        <v>#REF!</v>
      </c>
      <c r="H13" s="134" t="str">
        <f>VLOOKUP($R13,УЧАСТНИКИ!$A$2:$K$716,11,FALSE)</f>
        <v>СТРЕЛА</v>
      </c>
      <c r="I13" s="208"/>
      <c r="J13" s="208"/>
      <c r="K13" s="208"/>
      <c r="L13" s="208"/>
      <c r="M13" s="208"/>
      <c r="N13" s="208"/>
      <c r="O13" s="208"/>
      <c r="P13" s="209"/>
      <c r="Q13" s="135" t="str">
        <f>VLOOKUP($R13,УЧАСТНИКИ!$A$2:$K$231,9,FALSE)</f>
        <v>Л</v>
      </c>
      <c r="R13" s="189">
        <v>3798</v>
      </c>
    </row>
    <row r="14" spans="1:18" ht="24.95" customHeight="1" x14ac:dyDescent="0.25">
      <c r="A14" s="132">
        <v>4</v>
      </c>
      <c r="B14" s="133" t="str">
        <f>VLOOKUP($R14,УЧАСТНИКИ!$A$2:$K$716,3,FALSE)</f>
        <v>ХАМИДУЛЛИН БУЛАТ</v>
      </c>
      <c r="C14" s="187">
        <f t="shared" si="0"/>
        <v>32</v>
      </c>
      <c r="D14" s="134">
        <f>VLOOKUP($R14,УЧАСТНИКИ!$A$2:$K$716,4,FALSE)</f>
        <v>1997</v>
      </c>
      <c r="E14" s="134">
        <f>VLOOKUP($R14,УЧАСТНИКИ!$A$2:$K$716,8,FALSE)</f>
        <v>1</v>
      </c>
      <c r="F14" s="216" t="str">
        <f>VLOOKUP($R14,УЧАСТНИКИ!$A$2:$K$716,5,FALSE)</f>
        <v>КАЗАНЬ</v>
      </c>
      <c r="G14" s="134" t="e">
        <f>VLOOKUP($R14,УЧАСТНИКИ!#REF!,7,FALSE)</f>
        <v>#REF!</v>
      </c>
      <c r="H14" s="134" t="str">
        <f>VLOOKUP($R14,УЧАСТНИКИ!$A$2:$K$716,11,FALSE)</f>
        <v>СДЮСШОР ТАСМА</v>
      </c>
      <c r="I14" s="208"/>
      <c r="J14" s="208"/>
      <c r="K14" s="208"/>
      <c r="L14" s="208"/>
      <c r="M14" s="208"/>
      <c r="N14" s="208"/>
      <c r="O14" s="208"/>
      <c r="P14" s="209"/>
      <c r="Q14" s="135" t="str">
        <f>VLOOKUP($R14,УЧАСТНИКИ!$A$2:$K$231,9,FALSE)</f>
        <v>Л</v>
      </c>
      <c r="R14" s="189">
        <v>32</v>
      </c>
    </row>
    <row r="15" spans="1:18" ht="24.95" customHeight="1" x14ac:dyDescent="0.25">
      <c r="A15" s="132">
        <v>5</v>
      </c>
      <c r="B15" s="133" t="str">
        <f>VLOOKUP($R15,УЧАСТНИКИ!$A$2:$K$716,3,FALSE)</f>
        <v>ЖУРИН МАКАР</v>
      </c>
      <c r="C15" s="187">
        <f t="shared" si="0"/>
        <v>3771</v>
      </c>
      <c r="D15" s="134">
        <f>VLOOKUP($R15,УЧАСТНИКИ!$A$2:$K$716,4,FALSE)</f>
        <v>2000</v>
      </c>
      <c r="E15" s="134" t="str">
        <f>VLOOKUP($R15,УЧАСТНИКИ!$A$2:$K$716,8,FALSE)</f>
        <v>КМС</v>
      </c>
      <c r="F15" s="216" t="str">
        <f>VLOOKUP($R15,УЧАСТНИКИ!$A$2:$K$716,5,FALSE)</f>
        <v>КАЗАНЬ</v>
      </c>
      <c r="G15" s="134" t="e">
        <f>VLOOKUP($R15,УЧАСТНИКИ!#REF!,7,FALSE)</f>
        <v>#REF!</v>
      </c>
      <c r="H15" s="134" t="str">
        <f>VLOOKUP($R15,УЧАСТНИКИ!$A$2:$K$716,11,FALSE)</f>
        <v>СДЮСШОР ЛА</v>
      </c>
      <c r="I15" s="208"/>
      <c r="J15" s="208"/>
      <c r="K15" s="208"/>
      <c r="L15" s="208"/>
      <c r="M15" s="208"/>
      <c r="N15" s="208"/>
      <c r="O15" s="208"/>
      <c r="P15" s="209"/>
      <c r="Q15" s="135">
        <f>VLOOKUP($R15,УЧАСТНИКИ!$A$2:$K$231,9,FALSE)</f>
        <v>3</v>
      </c>
      <c r="R15" s="189">
        <v>3771</v>
      </c>
    </row>
    <row r="16" spans="1:18" ht="24.95" customHeight="1" x14ac:dyDescent="0.25">
      <c r="A16" s="132">
        <v>6</v>
      </c>
      <c r="B16" s="133" t="str">
        <f>VLOOKUP($R16,УЧАСТНИКИ!$A$2:$K$716,3,FALSE)</f>
        <v>ЗОРИН АРТУР</v>
      </c>
      <c r="C16" s="187">
        <f t="shared" si="0"/>
        <v>3741</v>
      </c>
      <c r="D16" s="134">
        <f>VLOOKUP($R16,УЧАСТНИКИ!$A$2:$K$716,4,FALSE)</f>
        <v>1998</v>
      </c>
      <c r="E16" s="134">
        <f>VLOOKUP($R16,УЧАСТНИКИ!$A$2:$K$716,8,FALSE)</f>
        <v>1</v>
      </c>
      <c r="F16" s="216" t="str">
        <f>VLOOKUP($R16,УЧАСТНИКИ!$A$2:$K$716,5,FALSE)</f>
        <v>КАЗАНЬ</v>
      </c>
      <c r="G16" s="134" t="e">
        <f>VLOOKUP($R16,УЧАСТНИКИ!#REF!,7,FALSE)</f>
        <v>#REF!</v>
      </c>
      <c r="H16" s="134" t="str">
        <f>VLOOKUP($R16,УЧАСТНИКИ!$A$2:$K$716,11,FALSE)</f>
        <v>СДЮСШОР ЛА</v>
      </c>
      <c r="I16" s="208"/>
      <c r="J16" s="208"/>
      <c r="K16" s="208"/>
      <c r="L16" s="208"/>
      <c r="M16" s="208"/>
      <c r="N16" s="208"/>
      <c r="O16" s="208"/>
      <c r="P16" s="209"/>
      <c r="Q16" s="135">
        <f>VLOOKUP($R16,УЧАСТНИКИ!$A$2:$K$231,9,FALSE)</f>
        <v>3</v>
      </c>
      <c r="R16" s="189">
        <v>3741</v>
      </c>
    </row>
    <row r="17" spans="1:18" ht="24.95" customHeight="1" x14ac:dyDescent="0.25">
      <c r="A17" s="132">
        <v>7</v>
      </c>
      <c r="B17" s="133" t="str">
        <f>VLOOKUP($R17,УЧАСТНИКИ!$A$2:$K$716,3,FALSE)</f>
        <v>ХАЛЯПОВ ЭРНЕСТ</v>
      </c>
      <c r="C17" s="187">
        <f t="shared" ref="C17:C24" si="1">R17</f>
        <v>3772</v>
      </c>
      <c r="D17" s="134">
        <f>VLOOKUP($R17,УЧАСТНИКИ!$A$2:$K$716,4,FALSE)</f>
        <v>1998</v>
      </c>
      <c r="E17" s="134">
        <f>VLOOKUP($R17,УЧАСТНИКИ!$A$2:$K$716,8,FALSE)</f>
        <v>1</v>
      </c>
      <c r="F17" s="216" t="str">
        <f>VLOOKUP($R17,УЧАСТНИКИ!$A$2:$K$716,5,FALSE)</f>
        <v>КАЗАНЬ</v>
      </c>
      <c r="G17" s="134" t="e">
        <f>VLOOKUP($R17,УЧАСТНИКИ!#REF!,7,FALSE)</f>
        <v>#REF!</v>
      </c>
      <c r="H17" s="134" t="str">
        <f>VLOOKUP($R17,УЧАСТНИКИ!$A$2:$K$716,11,FALSE)</f>
        <v>КДЮСШ АВИАТОР</v>
      </c>
      <c r="I17" s="208"/>
      <c r="J17" s="208"/>
      <c r="K17" s="208"/>
      <c r="L17" s="208"/>
      <c r="M17" s="208"/>
      <c r="N17" s="208"/>
      <c r="O17" s="208"/>
      <c r="P17" s="209"/>
      <c r="Q17" s="135" t="str">
        <f>VLOOKUP($R17,УЧАСТНИКИ!$A$2:$K$231,9,FALSE)</f>
        <v>Л</v>
      </c>
      <c r="R17" s="189">
        <v>3772</v>
      </c>
    </row>
    <row r="18" spans="1:18" ht="24.95" customHeight="1" x14ac:dyDescent="0.25">
      <c r="A18" s="132">
        <v>8</v>
      </c>
      <c r="B18" s="133" t="str">
        <f>VLOOKUP($R18,УЧАСТНИКИ!$A$2:$K$716,3,FALSE)</f>
        <v>БЛОХИН РОМАН</v>
      </c>
      <c r="C18" s="187">
        <f t="shared" si="1"/>
        <v>3793</v>
      </c>
      <c r="D18" s="134">
        <f>VLOOKUP($R18,УЧАСТНИКИ!$A$2:$K$716,4,FALSE)</f>
        <v>2001</v>
      </c>
      <c r="E18" s="134">
        <f>VLOOKUP($R18,УЧАСТНИКИ!$A$2:$K$716,8,FALSE)</f>
        <v>1</v>
      </c>
      <c r="F18" s="216" t="str">
        <f>VLOOKUP($R18,УЧАСТНИКИ!$A$2:$K$716,5,FALSE)</f>
        <v>КАЗАНЬ</v>
      </c>
      <c r="G18" s="134" t="e">
        <f>VLOOKUP($R18,УЧАСТНИКИ!#REF!,7,FALSE)</f>
        <v>#REF!</v>
      </c>
      <c r="H18" s="134" t="str">
        <f>VLOOKUP($R18,УЧАСТНИКИ!$A$2:$K$716,11,FALSE)</f>
        <v>СДЮСШОР ЛА</v>
      </c>
      <c r="I18" s="208"/>
      <c r="J18" s="208"/>
      <c r="K18" s="208"/>
      <c r="L18" s="208"/>
      <c r="M18" s="208"/>
      <c r="N18" s="208"/>
      <c r="O18" s="208"/>
      <c r="P18" s="209"/>
      <c r="Q18" s="135">
        <f>VLOOKUP($R18,УЧАСТНИКИ!$A$2:$K$231,9,FALSE)</f>
        <v>3</v>
      </c>
      <c r="R18" s="189">
        <v>3793</v>
      </c>
    </row>
    <row r="19" spans="1:18" ht="24.95" customHeight="1" x14ac:dyDescent="0.25">
      <c r="A19" s="132">
        <v>9</v>
      </c>
      <c r="B19" s="133" t="str">
        <f>VLOOKUP($R19,УЧАСТНИКИ!$A$2:$K$716,3,FALSE)</f>
        <v>ХИДИЯТОВ АЛМАЗ</v>
      </c>
      <c r="C19" s="187">
        <f t="shared" si="1"/>
        <v>29</v>
      </c>
      <c r="D19" s="134">
        <f>VLOOKUP($R19,УЧАСТНИКИ!$A$2:$K$716,4,FALSE)</f>
        <v>1994</v>
      </c>
      <c r="E19" s="134">
        <f>VLOOKUP($R19,УЧАСТНИКИ!$A$2:$K$716,8,FALSE)</f>
        <v>2</v>
      </c>
      <c r="F19" s="216" t="str">
        <f>VLOOKUP($R19,УЧАСТНИКИ!$A$2:$K$716,5,FALSE)</f>
        <v>КАЗАНЬ</v>
      </c>
      <c r="G19" s="134" t="e">
        <f>VLOOKUP($R19,УЧАСТНИКИ!#REF!,7,FALSE)</f>
        <v>#REF!</v>
      </c>
      <c r="H19" s="134" t="str">
        <f>VLOOKUP($R19,УЧАСТНИКИ!$A$2:$K$716,11,FALSE)</f>
        <v>СДЮСШОР ТАСМА</v>
      </c>
      <c r="I19" s="208"/>
      <c r="J19" s="208"/>
      <c r="K19" s="208"/>
      <c r="L19" s="208"/>
      <c r="M19" s="208"/>
      <c r="N19" s="208"/>
      <c r="O19" s="208"/>
      <c r="P19" s="209"/>
      <c r="Q19" s="135" t="str">
        <f>VLOOKUP($R19,УЧАСТНИКИ!$A$2:$K$231,9,FALSE)</f>
        <v>Л</v>
      </c>
      <c r="R19" s="189">
        <v>29</v>
      </c>
    </row>
    <row r="20" spans="1:18" ht="24.95" customHeight="1" x14ac:dyDescent="0.25">
      <c r="A20" s="132">
        <v>10</v>
      </c>
      <c r="B20" s="133"/>
      <c r="C20" s="187"/>
      <c r="D20" s="134"/>
      <c r="E20" s="134"/>
      <c r="F20" s="216"/>
      <c r="G20" s="134"/>
      <c r="H20" s="134"/>
      <c r="I20" s="208"/>
      <c r="J20" s="208"/>
      <c r="K20" s="208"/>
      <c r="L20" s="208"/>
      <c r="M20" s="208"/>
      <c r="N20" s="208"/>
      <c r="O20" s="208"/>
      <c r="P20" s="209"/>
      <c r="Q20" s="135"/>
      <c r="R20" s="189"/>
    </row>
    <row r="21" spans="1:18" ht="24.95" customHeight="1" x14ac:dyDescent="0.25">
      <c r="A21" s="132">
        <v>11</v>
      </c>
      <c r="B21" s="133"/>
      <c r="C21" s="187"/>
      <c r="D21" s="134"/>
      <c r="E21" s="134"/>
      <c r="F21" s="216"/>
      <c r="G21" s="134"/>
      <c r="H21" s="134"/>
      <c r="I21" s="208"/>
      <c r="J21" s="208"/>
      <c r="K21" s="208"/>
      <c r="L21" s="208"/>
      <c r="M21" s="208"/>
      <c r="N21" s="208"/>
      <c r="O21" s="208"/>
      <c r="P21" s="209"/>
      <c r="Q21" s="135"/>
      <c r="R21" s="189"/>
    </row>
    <row r="22" spans="1:18" ht="24.95" customHeight="1" x14ac:dyDescent="0.25">
      <c r="A22" s="132">
        <v>12</v>
      </c>
      <c r="B22" s="133"/>
      <c r="C22" s="187"/>
      <c r="D22" s="134"/>
      <c r="E22" s="134"/>
      <c r="F22" s="216"/>
      <c r="G22" s="134"/>
      <c r="H22" s="134"/>
      <c r="I22" s="208"/>
      <c r="J22" s="208"/>
      <c r="K22" s="208"/>
      <c r="L22" s="208"/>
      <c r="M22" s="208"/>
      <c r="N22" s="208"/>
      <c r="O22" s="208"/>
      <c r="P22" s="209"/>
      <c r="Q22" s="135"/>
      <c r="R22" s="189"/>
    </row>
    <row r="23" spans="1:18" ht="24.95" hidden="1" customHeight="1" x14ac:dyDescent="0.25">
      <c r="A23" s="132">
        <v>13</v>
      </c>
      <c r="B23" s="133" t="e">
        <f>VLOOKUP($R23,УЧАСТНИКИ!$A$2:$K$716,3,FALSE)</f>
        <v>#N/A</v>
      </c>
      <c r="C23" s="187">
        <f t="shared" si="1"/>
        <v>0</v>
      </c>
      <c r="D23" s="134" t="e">
        <f>VLOOKUP($R23,УЧАСТНИКИ!$A$2:$K$716,4,FALSE)</f>
        <v>#N/A</v>
      </c>
      <c r="E23" s="134" t="e">
        <f>VLOOKUP($R23,УЧАСТНИКИ!$A$2:$K$716,8,FALSE)</f>
        <v>#N/A</v>
      </c>
      <c r="F23" s="216" t="e">
        <f>VLOOKUP($R23,УЧАСТНИКИ!$A$2:$K$716,5,FALSE)</f>
        <v>#N/A</v>
      </c>
      <c r="G23" s="134" t="e">
        <f>VLOOKUP($R23,УЧАСТНИКИ!#REF!,7,FALSE)</f>
        <v>#REF!</v>
      </c>
      <c r="H23" s="134" t="e">
        <f>VLOOKUP($R23,УЧАСТНИКИ!$A$2:$K$716,11,FALSE)</f>
        <v>#N/A</v>
      </c>
      <c r="I23" s="208"/>
      <c r="J23" s="208"/>
      <c r="K23" s="208"/>
      <c r="L23" s="208"/>
      <c r="M23" s="208"/>
      <c r="N23" s="208"/>
      <c r="O23" s="208"/>
      <c r="P23" s="209"/>
      <c r="Q23" s="135" t="e">
        <f>VLOOKUP($R23,УЧАСТНИКИ!$A$2:$K$231,9,FALSE)</f>
        <v>#N/A</v>
      </c>
      <c r="R23" s="189"/>
    </row>
    <row r="24" spans="1:18" ht="24.95" hidden="1" customHeight="1" x14ac:dyDescent="0.25">
      <c r="A24" s="132">
        <v>14</v>
      </c>
      <c r="B24" s="133" t="e">
        <f>VLOOKUP($R24,УЧАСТНИКИ!$A$2:$K$716,3,FALSE)</f>
        <v>#N/A</v>
      </c>
      <c r="C24" s="187">
        <f t="shared" si="1"/>
        <v>0</v>
      </c>
      <c r="D24" s="134" t="e">
        <f>VLOOKUP($R24,УЧАСТНИКИ!$A$2:$K$716,4,FALSE)</f>
        <v>#N/A</v>
      </c>
      <c r="E24" s="134" t="e">
        <f>VLOOKUP($R24,УЧАСТНИКИ!$A$2:$K$716,8,FALSE)</f>
        <v>#N/A</v>
      </c>
      <c r="F24" s="216" t="e">
        <f>VLOOKUP($R24,УЧАСТНИКИ!$A$2:$K$716,5,FALSE)</f>
        <v>#N/A</v>
      </c>
      <c r="G24" s="134" t="e">
        <f>VLOOKUP($R24,УЧАСТНИКИ!#REF!,7,FALSE)</f>
        <v>#REF!</v>
      </c>
      <c r="H24" s="134" t="e">
        <f>VLOOKUP($R24,УЧАСТНИКИ!$A$2:$K$716,11,FALSE)</f>
        <v>#N/A</v>
      </c>
      <c r="I24" s="208"/>
      <c r="J24" s="208"/>
      <c r="K24" s="208"/>
      <c r="L24" s="208"/>
      <c r="M24" s="208"/>
      <c r="N24" s="208"/>
      <c r="O24" s="208"/>
      <c r="P24" s="209"/>
      <c r="Q24" s="135" t="e">
        <f>VLOOKUP($R24,УЧАСТНИКИ!$A$2:$K$231,9,FALSE)</f>
        <v>#N/A</v>
      </c>
      <c r="R24" s="189"/>
    </row>
    <row r="25" spans="1:18" ht="24.95" hidden="1" customHeight="1" x14ac:dyDescent="0.25">
      <c r="A25" s="132">
        <v>15</v>
      </c>
      <c r="B25" s="133" t="e">
        <f>VLOOKUP($R25,УЧАСТНИКИ!$A$2:$K$716,3,FALSE)</f>
        <v>#N/A</v>
      </c>
      <c r="C25" s="187">
        <f t="shared" ref="C25:C26" si="2">R25</f>
        <v>0</v>
      </c>
      <c r="D25" s="134" t="e">
        <f>VLOOKUP($R25,УЧАСТНИКИ!$A$2:$K$716,4,FALSE)</f>
        <v>#N/A</v>
      </c>
      <c r="E25" s="134" t="e">
        <f>VLOOKUP($R25,УЧАСТНИКИ!$A$2:$K$716,8,FALSE)</f>
        <v>#N/A</v>
      </c>
      <c r="F25" s="216" t="e">
        <f>VLOOKUP($R25,УЧАСТНИКИ!$A$2:$K$716,5,FALSE)</f>
        <v>#N/A</v>
      </c>
      <c r="G25" s="134" t="e">
        <f>VLOOKUP($R25,УЧАСТНИКИ!#REF!,7,FALSE)</f>
        <v>#REF!</v>
      </c>
      <c r="H25" s="134" t="e">
        <f>VLOOKUP($R25,УЧАСТНИКИ!$A$2:$K$716,11,FALSE)</f>
        <v>#N/A</v>
      </c>
      <c r="I25" s="208"/>
      <c r="J25" s="208"/>
      <c r="K25" s="208"/>
      <c r="L25" s="208"/>
      <c r="M25" s="208"/>
      <c r="N25" s="208"/>
      <c r="O25" s="208"/>
      <c r="P25" s="209"/>
      <c r="Q25" s="135" t="e">
        <f>VLOOKUP($R25,УЧАСТНИКИ!$A$2:$K$231,9,FALSE)</f>
        <v>#N/A</v>
      </c>
      <c r="R25" s="189"/>
    </row>
    <row r="26" spans="1:18" ht="24.95" hidden="1" customHeight="1" x14ac:dyDescent="0.25">
      <c r="A26" s="132">
        <v>16</v>
      </c>
      <c r="B26" s="133" t="e">
        <f>VLOOKUP($R26,УЧАСТНИКИ!$A$2:$K$716,3,FALSE)</f>
        <v>#N/A</v>
      </c>
      <c r="C26" s="187">
        <f t="shared" si="2"/>
        <v>0</v>
      </c>
      <c r="D26" s="134" t="e">
        <f>VLOOKUP($R26,УЧАСТНИКИ!$A$2:$K$716,4,FALSE)</f>
        <v>#N/A</v>
      </c>
      <c r="E26" s="134" t="e">
        <f>VLOOKUP($R26,УЧАСТНИКИ!$A$2:$K$716,8,FALSE)</f>
        <v>#N/A</v>
      </c>
      <c r="F26" s="216" t="e">
        <f>VLOOKUP($R26,УЧАСТНИКИ!$A$2:$K$716,5,FALSE)</f>
        <v>#N/A</v>
      </c>
      <c r="G26" s="134" t="e">
        <f>VLOOKUP($R26,УЧАСТНИКИ!#REF!,7,FALSE)</f>
        <v>#REF!</v>
      </c>
      <c r="H26" s="134" t="e">
        <f>VLOOKUP($R26,УЧАСТНИКИ!$A$2:$K$716,11,FALSE)</f>
        <v>#N/A</v>
      </c>
      <c r="I26" s="208"/>
      <c r="J26" s="208"/>
      <c r="K26" s="208"/>
      <c r="L26" s="208"/>
      <c r="M26" s="208"/>
      <c r="N26" s="208"/>
      <c r="O26" s="208"/>
      <c r="P26" s="209"/>
      <c r="Q26" s="135" t="e">
        <f>VLOOKUP($R26,УЧАСТНИКИ!$A$2:$K$231,9,FALSE)</f>
        <v>#N/A</v>
      </c>
      <c r="R26" s="189"/>
    </row>
    <row r="27" spans="1:18" ht="24.95" hidden="1" customHeight="1" x14ac:dyDescent="0.25">
      <c r="A27" s="132">
        <v>17</v>
      </c>
      <c r="B27" s="133" t="e">
        <f>VLOOKUP($R27,УЧАСТНИКИ!$A$2:$K$716,3,FALSE)</f>
        <v>#N/A</v>
      </c>
      <c r="C27" s="187">
        <f t="shared" ref="C27:C29" si="3">R27</f>
        <v>0</v>
      </c>
      <c r="D27" s="134" t="e">
        <f>VLOOKUP($R27,УЧАСТНИКИ!$A$2:$K$716,4,FALSE)</f>
        <v>#N/A</v>
      </c>
      <c r="E27" s="134" t="e">
        <f>VLOOKUP($R27,УЧАСТНИКИ!$A$2:$K$716,8,FALSE)</f>
        <v>#N/A</v>
      </c>
      <c r="F27" s="216" t="e">
        <f>VLOOKUP($R27,УЧАСТНИКИ!$A$2:$K$716,5,FALSE)</f>
        <v>#N/A</v>
      </c>
      <c r="G27" s="134" t="e">
        <f>VLOOKUP($R27,УЧАСТНИКИ!#REF!,7,FALSE)</f>
        <v>#REF!</v>
      </c>
      <c r="H27" s="134" t="e">
        <f>VLOOKUP($R27,УЧАСТНИКИ!$A$2:$K$716,11,FALSE)</f>
        <v>#N/A</v>
      </c>
      <c r="I27" s="208"/>
      <c r="J27" s="208"/>
      <c r="K27" s="208"/>
      <c r="L27" s="208"/>
      <c r="M27" s="208"/>
      <c r="N27" s="208"/>
      <c r="O27" s="208"/>
      <c r="P27" s="209"/>
      <c r="Q27" s="135" t="e">
        <f>VLOOKUP($R27,УЧАСТНИКИ!$A$2:$K$231,9,FALSE)</f>
        <v>#N/A</v>
      </c>
      <c r="R27" s="189"/>
    </row>
    <row r="28" spans="1:18" ht="24.95" hidden="1" customHeight="1" x14ac:dyDescent="0.25">
      <c r="A28" s="132">
        <v>18</v>
      </c>
      <c r="B28" s="133" t="e">
        <f>VLOOKUP($R28,УЧАСТНИКИ!$A$2:$K$716,3,FALSE)</f>
        <v>#N/A</v>
      </c>
      <c r="C28" s="187">
        <f t="shared" si="3"/>
        <v>0</v>
      </c>
      <c r="D28" s="134" t="e">
        <f>VLOOKUP($R28,УЧАСТНИКИ!$A$2:$K$716,4,FALSE)</f>
        <v>#N/A</v>
      </c>
      <c r="E28" s="134" t="e">
        <f>VLOOKUP($R28,УЧАСТНИКИ!$A$2:$K$716,8,FALSE)</f>
        <v>#N/A</v>
      </c>
      <c r="F28" s="216" t="e">
        <f>VLOOKUP($R28,УЧАСТНИКИ!$A$2:$K$716,5,FALSE)</f>
        <v>#N/A</v>
      </c>
      <c r="G28" s="134" t="e">
        <f>VLOOKUP($R28,УЧАСТНИКИ!#REF!,7,FALSE)</f>
        <v>#REF!</v>
      </c>
      <c r="H28" s="134" t="e">
        <f>VLOOKUP($R28,УЧАСТНИКИ!$A$2:$K$716,11,FALSE)</f>
        <v>#N/A</v>
      </c>
      <c r="I28" s="208"/>
      <c r="J28" s="208"/>
      <c r="K28" s="208"/>
      <c r="L28" s="208"/>
      <c r="M28" s="208"/>
      <c r="N28" s="208"/>
      <c r="O28" s="208"/>
      <c r="P28" s="209"/>
      <c r="Q28" s="135" t="e">
        <f>VLOOKUP($R28,УЧАСТНИКИ!$A$2:$K$231,9,FALSE)</f>
        <v>#N/A</v>
      </c>
      <c r="R28" s="189"/>
    </row>
    <row r="29" spans="1:18" ht="24.95" hidden="1" customHeight="1" x14ac:dyDescent="0.25">
      <c r="A29" s="132">
        <v>19</v>
      </c>
      <c r="B29" s="133" t="e">
        <f>VLOOKUP($R29,УЧАСТНИКИ!$A$2:$K$716,3,FALSE)</f>
        <v>#N/A</v>
      </c>
      <c r="C29" s="187">
        <f t="shared" si="3"/>
        <v>0</v>
      </c>
      <c r="D29" s="134" t="e">
        <f>VLOOKUP($R29,УЧАСТНИКИ!$A$2:$K$716,4,FALSE)</f>
        <v>#N/A</v>
      </c>
      <c r="E29" s="134" t="e">
        <f>VLOOKUP($R29,УЧАСТНИКИ!$A$2:$K$716,8,FALSE)</f>
        <v>#N/A</v>
      </c>
      <c r="F29" s="216" t="e">
        <f>VLOOKUP($R29,УЧАСТНИКИ!$A$2:$K$716,5,FALSE)</f>
        <v>#N/A</v>
      </c>
      <c r="G29" s="134" t="e">
        <f>VLOOKUP($R29,УЧАСТНИКИ!#REF!,7,FALSE)</f>
        <v>#REF!</v>
      </c>
      <c r="H29" s="134" t="e">
        <f>VLOOKUP($R29,УЧАСТНИКИ!$A$2:$K$716,11,FALSE)</f>
        <v>#N/A</v>
      </c>
      <c r="I29" s="208"/>
      <c r="J29" s="208"/>
      <c r="K29" s="208"/>
      <c r="L29" s="208"/>
      <c r="M29" s="208"/>
      <c r="N29" s="208"/>
      <c r="O29" s="208"/>
      <c r="P29" s="209"/>
      <c r="Q29" s="135" t="e">
        <f>VLOOKUP($R29,УЧАСТНИКИ!$A$2:$K$231,9,FALSE)</f>
        <v>#N/A</v>
      </c>
      <c r="R29" s="189"/>
    </row>
    <row r="30" spans="1:18" ht="23.25" hidden="1" customHeight="1" x14ac:dyDescent="0.2">
      <c r="A30" s="127"/>
      <c r="B30" s="467" t="str">
        <f>Name_9</f>
        <v>МУЖЧИНЫ 2001г.р. и старше</v>
      </c>
      <c r="C30" s="468"/>
      <c r="D30" s="469"/>
      <c r="E30" s="128"/>
      <c r="F30" s="128"/>
      <c r="G30" s="129"/>
      <c r="H30" s="128"/>
      <c r="I30" s="185"/>
      <c r="J30" s="129"/>
      <c r="K30" s="128"/>
      <c r="L30" s="128"/>
      <c r="M30" s="128"/>
      <c r="N30" s="128"/>
      <c r="O30" s="128"/>
      <c r="P30" s="128"/>
      <c r="Q30" s="128"/>
    </row>
    <row r="31" spans="1:18" ht="24.95" hidden="1" customHeight="1" x14ac:dyDescent="0.25">
      <c r="A31" s="132">
        <v>1</v>
      </c>
      <c r="B31" s="133" t="e">
        <f>VLOOKUP($R31,УЧАСТНИКИ!$A$2:$K$716,3,FALSE)</f>
        <v>#N/A</v>
      </c>
      <c r="C31" s="187">
        <f t="shared" ref="C31:C35" si="4">R31</f>
        <v>0</v>
      </c>
      <c r="D31" s="134" t="e">
        <f>VLOOKUP($R31,УЧАСТНИКИ!$A$2:$K$716,4,FALSE)</f>
        <v>#N/A</v>
      </c>
      <c r="E31" s="134" t="e">
        <f>VLOOKUP($R31,УЧАСТНИКИ!$A$2:$K$716,8,FALSE)</f>
        <v>#N/A</v>
      </c>
      <c r="F31" s="216" t="e">
        <f>VLOOKUP($R31,УЧАСТНИКИ!$A$2:$K$716,5,FALSE)</f>
        <v>#N/A</v>
      </c>
      <c r="G31" s="134" t="e">
        <f>VLOOKUP($R31,УЧАСТНИКИ!#REF!,7,FALSE)</f>
        <v>#REF!</v>
      </c>
      <c r="H31" s="134" t="e">
        <f>VLOOKUP($R31,УЧАСТНИКИ!$A$2:$K$716,11,FALSE)</f>
        <v>#N/A</v>
      </c>
      <c r="I31" s="208"/>
      <c r="J31" s="208"/>
      <c r="K31" s="208"/>
      <c r="L31" s="208"/>
      <c r="M31" s="208"/>
      <c r="N31" s="208"/>
      <c r="O31" s="208"/>
      <c r="P31" s="209"/>
      <c r="Q31" s="135"/>
      <c r="R31" s="189"/>
    </row>
    <row r="32" spans="1:18" ht="24.95" hidden="1" customHeight="1" x14ac:dyDescent="0.25">
      <c r="A32" s="132">
        <v>2</v>
      </c>
      <c r="B32" s="133" t="e">
        <f>VLOOKUP($R32,УЧАСТНИКИ!$A$2:$K$716,3,FALSE)</f>
        <v>#N/A</v>
      </c>
      <c r="C32" s="187">
        <f t="shared" si="4"/>
        <v>0</v>
      </c>
      <c r="D32" s="134" t="e">
        <f>VLOOKUP($R32,УЧАСТНИКИ!$A$2:$K$716,4,FALSE)</f>
        <v>#N/A</v>
      </c>
      <c r="E32" s="134" t="e">
        <f>VLOOKUP($R32,УЧАСТНИКИ!$A$2:$K$716,8,FALSE)</f>
        <v>#N/A</v>
      </c>
      <c r="F32" s="216" t="e">
        <f>VLOOKUP($R32,УЧАСТНИКИ!$A$2:$K$716,5,FALSE)</f>
        <v>#N/A</v>
      </c>
      <c r="G32" s="134" t="e">
        <f>VLOOKUP($R32,УЧАСТНИКИ!#REF!,7,FALSE)</f>
        <v>#REF!</v>
      </c>
      <c r="H32" s="134" t="e">
        <f>VLOOKUP($R32,УЧАСТНИКИ!$A$2:$K$716,11,FALSE)</f>
        <v>#N/A</v>
      </c>
      <c r="I32" s="208"/>
      <c r="J32" s="208"/>
      <c r="K32" s="208"/>
      <c r="L32" s="208"/>
      <c r="M32" s="208"/>
      <c r="N32" s="208"/>
      <c r="O32" s="208"/>
      <c r="P32" s="209"/>
      <c r="Q32" s="135"/>
      <c r="R32" s="189"/>
    </row>
    <row r="33" spans="1:18" ht="24.95" hidden="1" customHeight="1" x14ac:dyDescent="0.25">
      <c r="A33" s="132">
        <v>3</v>
      </c>
      <c r="B33" s="133" t="e">
        <f>VLOOKUP($R33,УЧАСТНИКИ!$A$2:$K$716,3,FALSE)</f>
        <v>#N/A</v>
      </c>
      <c r="C33" s="187">
        <f t="shared" si="4"/>
        <v>0</v>
      </c>
      <c r="D33" s="134" t="e">
        <f>VLOOKUP($R33,УЧАСТНИКИ!$A$2:$K$716,4,FALSE)</f>
        <v>#N/A</v>
      </c>
      <c r="E33" s="134" t="e">
        <f>VLOOKUP($R33,УЧАСТНИКИ!$A$2:$K$716,8,FALSE)</f>
        <v>#N/A</v>
      </c>
      <c r="F33" s="216" t="e">
        <f>VLOOKUP($R33,УЧАСТНИКИ!$A$2:$K$716,5,FALSE)</f>
        <v>#N/A</v>
      </c>
      <c r="G33" s="134" t="e">
        <f>VLOOKUP($R33,УЧАСТНИКИ!#REF!,7,FALSE)</f>
        <v>#REF!</v>
      </c>
      <c r="H33" s="134" t="e">
        <f>VLOOKUP($R33,УЧАСТНИКИ!$A$2:$K$716,11,FALSE)</f>
        <v>#N/A</v>
      </c>
      <c r="I33" s="208"/>
      <c r="J33" s="208"/>
      <c r="K33" s="208"/>
      <c r="L33" s="208"/>
      <c r="M33" s="208"/>
      <c r="N33" s="208"/>
      <c r="O33" s="208"/>
      <c r="P33" s="209"/>
      <c r="Q33" s="135"/>
      <c r="R33" s="189"/>
    </row>
    <row r="34" spans="1:18" ht="24.95" hidden="1" customHeight="1" x14ac:dyDescent="0.25">
      <c r="A34" s="132">
        <v>4</v>
      </c>
      <c r="B34" s="133" t="e">
        <f>VLOOKUP($R34,УЧАСТНИКИ!$A$2:$K$716,3,FALSE)</f>
        <v>#N/A</v>
      </c>
      <c r="C34" s="187">
        <f t="shared" si="4"/>
        <v>0</v>
      </c>
      <c r="D34" s="134" t="e">
        <f>VLOOKUP($R34,УЧАСТНИКИ!$A$2:$K$716,4,FALSE)</f>
        <v>#N/A</v>
      </c>
      <c r="E34" s="134" t="e">
        <f>VLOOKUP($R34,УЧАСТНИКИ!$A$2:$K$716,8,FALSE)</f>
        <v>#N/A</v>
      </c>
      <c r="F34" s="216" t="e">
        <f>VLOOKUP($R34,УЧАСТНИКИ!$A$2:$K$716,5,FALSE)</f>
        <v>#N/A</v>
      </c>
      <c r="G34" s="134" t="e">
        <f>VLOOKUP($R34,УЧАСТНИКИ!#REF!,7,FALSE)</f>
        <v>#REF!</v>
      </c>
      <c r="H34" s="134" t="e">
        <f>VLOOKUP($R34,УЧАСТНИКИ!$A$2:$K$716,11,FALSE)</f>
        <v>#N/A</v>
      </c>
      <c r="I34" s="208"/>
      <c r="J34" s="208"/>
      <c r="K34" s="208"/>
      <c r="L34" s="208"/>
      <c r="M34" s="208"/>
      <c r="N34" s="208"/>
      <c r="O34" s="208"/>
      <c r="P34" s="209"/>
      <c r="Q34" s="135"/>
      <c r="R34" s="189"/>
    </row>
    <row r="35" spans="1:18" ht="24.95" hidden="1" customHeight="1" x14ac:dyDescent="0.25">
      <c r="A35" s="132">
        <v>5</v>
      </c>
      <c r="B35" s="133" t="e">
        <f>VLOOKUP($R35,УЧАСТНИКИ!$A$2:$K$716,3,FALSE)</f>
        <v>#N/A</v>
      </c>
      <c r="C35" s="187">
        <f t="shared" si="4"/>
        <v>0</v>
      </c>
      <c r="D35" s="134" t="e">
        <f>VLOOKUP($R35,УЧАСТНИКИ!$A$2:$K$716,4,FALSE)</f>
        <v>#N/A</v>
      </c>
      <c r="E35" s="134" t="e">
        <f>VLOOKUP($R35,УЧАСТНИКИ!$A$2:$K$716,8,FALSE)</f>
        <v>#N/A</v>
      </c>
      <c r="F35" s="216" t="e">
        <f>VLOOKUP($R35,УЧАСТНИКИ!$A$2:$K$716,5,FALSE)</f>
        <v>#N/A</v>
      </c>
      <c r="G35" s="134" t="e">
        <f>VLOOKUP($R35,УЧАСТНИКИ!#REF!,7,FALSE)</f>
        <v>#REF!</v>
      </c>
      <c r="H35" s="134" t="e">
        <f>VLOOKUP($R35,УЧАСТНИКИ!$A$2:$K$716,11,FALSE)</f>
        <v>#N/A</v>
      </c>
      <c r="I35" s="208"/>
      <c r="J35" s="208"/>
      <c r="K35" s="208"/>
      <c r="L35" s="208"/>
      <c r="M35" s="208"/>
      <c r="N35" s="208"/>
      <c r="O35" s="208"/>
      <c r="P35" s="209"/>
      <c r="Q35" s="135"/>
      <c r="R35" s="189"/>
    </row>
    <row r="36" spans="1:18" ht="24.95" hidden="1" customHeight="1" x14ac:dyDescent="0.25">
      <c r="A36" s="132">
        <v>6</v>
      </c>
      <c r="B36" s="133"/>
      <c r="C36" s="187"/>
      <c r="D36" s="134"/>
      <c r="E36" s="134"/>
      <c r="F36" s="216"/>
      <c r="G36" s="134"/>
      <c r="H36" s="134"/>
      <c r="I36" s="208"/>
      <c r="J36" s="208"/>
      <c r="K36" s="208"/>
      <c r="L36" s="208"/>
      <c r="M36" s="208"/>
      <c r="N36" s="208"/>
      <c r="O36" s="208"/>
      <c r="P36" s="209"/>
      <c r="Q36" s="135"/>
      <c r="R36" s="189"/>
    </row>
    <row r="37" spans="1:18" ht="24.95" hidden="1" customHeight="1" x14ac:dyDescent="0.25">
      <c r="A37" s="132">
        <v>7</v>
      </c>
      <c r="B37" s="133"/>
      <c r="C37" s="187"/>
      <c r="D37" s="134"/>
      <c r="E37" s="134"/>
      <c r="F37" s="216"/>
      <c r="G37" s="134"/>
      <c r="H37" s="134"/>
      <c r="I37" s="208"/>
      <c r="J37" s="208"/>
      <c r="K37" s="208"/>
      <c r="L37" s="208"/>
      <c r="M37" s="208"/>
      <c r="N37" s="208"/>
      <c r="O37" s="208"/>
      <c r="P37" s="209"/>
      <c r="Q37" s="135"/>
      <c r="R37" s="189"/>
    </row>
    <row r="38" spans="1:18" ht="15.75" x14ac:dyDescent="0.25">
      <c r="B38" s="222" t="s">
        <v>33</v>
      </c>
      <c r="R38" s="200"/>
    </row>
    <row r="39" spans="1:18" x14ac:dyDescent="0.2">
      <c r="R39" s="200"/>
    </row>
    <row r="40" spans="1:18" ht="18" customHeight="1" x14ac:dyDescent="0.25">
      <c r="A40" s="132"/>
      <c r="B40" s="222" t="s">
        <v>34</v>
      </c>
      <c r="C40" s="309"/>
      <c r="D40" s="134"/>
      <c r="E40" s="134"/>
      <c r="F40" s="134"/>
      <c r="G40" s="134"/>
      <c r="H40" s="135"/>
      <c r="I40" s="179"/>
      <c r="J40" s="136"/>
      <c r="K40" s="137"/>
      <c r="L40" s="151"/>
      <c r="M40" s="137"/>
      <c r="N40" s="137"/>
      <c r="O40" s="137"/>
      <c r="P40" s="137"/>
      <c r="Q40" s="137"/>
      <c r="R40" s="189"/>
    </row>
    <row r="41" spans="1:18" ht="18" customHeight="1" x14ac:dyDescent="0.2">
      <c r="A41" s="132"/>
      <c r="D41" s="134"/>
      <c r="E41" s="134"/>
      <c r="F41" s="134"/>
      <c r="G41" s="134"/>
      <c r="H41" s="135"/>
      <c r="I41" s="179"/>
      <c r="J41" s="136"/>
      <c r="K41" s="137"/>
      <c r="L41" s="151"/>
      <c r="M41" s="137"/>
      <c r="N41" s="137"/>
      <c r="O41" s="137"/>
      <c r="P41" s="137"/>
      <c r="Q41" s="137"/>
      <c r="R41" s="189"/>
    </row>
    <row r="42" spans="1:18" ht="18" customHeight="1" x14ac:dyDescent="0.2">
      <c r="A42" s="132"/>
      <c r="B42" s="133"/>
      <c r="C42" s="133"/>
      <c r="D42" s="134"/>
      <c r="E42" s="134"/>
      <c r="F42" s="134"/>
      <c r="G42" s="134"/>
      <c r="H42" s="135"/>
      <c r="I42" s="179"/>
      <c r="J42" s="136"/>
      <c r="K42" s="137"/>
      <c r="L42" s="151"/>
      <c r="M42" s="137"/>
      <c r="N42" s="137"/>
      <c r="O42" s="137"/>
      <c r="P42" s="137"/>
      <c r="Q42" s="137"/>
      <c r="R42" s="189"/>
    </row>
    <row r="43" spans="1:18" ht="18" customHeight="1" x14ac:dyDescent="0.2">
      <c r="A43" s="132"/>
      <c r="B43" s="133"/>
      <c r="C43" s="133"/>
      <c r="D43" s="134"/>
      <c r="E43" s="134"/>
      <c r="F43" s="134"/>
      <c r="G43" s="134"/>
      <c r="H43" s="135"/>
      <c r="I43" s="179"/>
      <c r="J43" s="136"/>
      <c r="K43" s="137"/>
      <c r="L43" s="151"/>
      <c r="M43" s="137"/>
      <c r="N43" s="137"/>
      <c r="O43" s="137"/>
      <c r="P43" s="137"/>
      <c r="Q43" s="137"/>
      <c r="R43" s="158"/>
    </row>
    <row r="44" spans="1:18" ht="18" customHeight="1" x14ac:dyDescent="0.2">
      <c r="A44" s="132"/>
      <c r="B44" s="133"/>
      <c r="C44" s="133"/>
      <c r="D44" s="134"/>
      <c r="E44" s="134"/>
      <c r="F44" s="134"/>
      <c r="G44" s="134"/>
      <c r="H44" s="135"/>
      <c r="I44" s="179"/>
      <c r="J44" s="136"/>
      <c r="K44" s="137"/>
      <c r="L44" s="151"/>
      <c r="M44" s="137"/>
      <c r="N44" s="137"/>
      <c r="O44" s="137"/>
      <c r="P44" s="137"/>
      <c r="Q44" s="137"/>
      <c r="R44" s="158"/>
    </row>
    <row r="45" spans="1:18" ht="18" hidden="1" customHeight="1" x14ac:dyDescent="0.2">
      <c r="A45" s="132" t="s">
        <v>50</v>
      </c>
      <c r="B45" s="133" t="e">
        <f>VLOOKUP($R45,УЧАСТНИКИ!#REF!,3,FALSE)</f>
        <v>#REF!</v>
      </c>
      <c r="C45" s="133"/>
      <c r="D45" s="134" t="e">
        <f>VLOOKUP($R45,УЧАСТНИКИ!#REF!,4,FALSE)</f>
        <v>#REF!</v>
      </c>
      <c r="E45" s="134" t="e">
        <f>VLOOKUP($R45,УЧАСТНИКИ!#REF!,8,FALSE)</f>
        <v>#REF!</v>
      </c>
      <c r="F45" s="134" t="e">
        <f>VLOOKUP($R45,УЧАСТНИКИ!#REF!,5,FALSE)</f>
        <v>#REF!</v>
      </c>
      <c r="G45" s="134" t="e">
        <f>VLOOKUP($R45,УЧАСТНИКИ!#REF!,7,FALSE)</f>
        <v>#REF!</v>
      </c>
      <c r="H45" s="135" t="e">
        <f>VLOOKUP($R45,УЧАСТНИКИ!#REF!,11,FALSE)</f>
        <v>#REF!</v>
      </c>
      <c r="I45" s="179"/>
      <c r="J45" s="136"/>
      <c r="K45" s="137" t="s">
        <v>69</v>
      </c>
      <c r="L45" s="151" t="e">
        <f>VLOOKUP(#REF!,УЧАСТНИКИ!#REF!,9,FALSE)</f>
        <v>#REF!</v>
      </c>
      <c r="M45" s="137"/>
      <c r="N45" s="137"/>
      <c r="O45" s="137"/>
      <c r="P45" s="137"/>
      <c r="Q45" s="137"/>
      <c r="R45" s="158"/>
    </row>
    <row r="46" spans="1:18" ht="18" hidden="1" customHeight="1" x14ac:dyDescent="0.2">
      <c r="A46" s="132" t="s">
        <v>49</v>
      </c>
      <c r="B46" s="133" t="e">
        <f>VLOOKUP($R46,УЧАСТНИКИ!#REF!,3,FALSE)</f>
        <v>#REF!</v>
      </c>
      <c r="C46" s="133"/>
      <c r="D46" s="134" t="e">
        <f>VLOOKUP($R46,УЧАСТНИКИ!#REF!,4,FALSE)</f>
        <v>#REF!</v>
      </c>
      <c r="E46" s="134" t="e">
        <f>VLOOKUP($R46,УЧАСТНИКИ!#REF!,8,FALSE)</f>
        <v>#REF!</v>
      </c>
      <c r="F46" s="134" t="e">
        <f>VLOOKUP($R46,УЧАСТНИКИ!#REF!,5,FALSE)</f>
        <v>#REF!</v>
      </c>
      <c r="G46" s="134" t="e">
        <f>VLOOKUP($R46,УЧАСТНИКИ!#REF!,7,FALSE)</f>
        <v>#REF!</v>
      </c>
      <c r="H46" s="135" t="e">
        <f>VLOOKUP($R46,УЧАСТНИКИ!#REF!,11,FALSE)</f>
        <v>#REF!</v>
      </c>
      <c r="I46" s="179"/>
      <c r="J46" s="136"/>
      <c r="K46" s="137" t="s">
        <v>69</v>
      </c>
      <c r="L46" s="151" t="e">
        <f>VLOOKUP(#REF!,УЧАСТНИКИ!#REF!,9,FALSE)</f>
        <v>#REF!</v>
      </c>
      <c r="M46" s="137"/>
      <c r="N46" s="137"/>
      <c r="O46" s="137"/>
      <c r="P46" s="137"/>
      <c r="Q46" s="137"/>
      <c r="R46" s="158"/>
    </row>
    <row r="47" spans="1:18" ht="18" hidden="1" customHeight="1" x14ac:dyDescent="0.2">
      <c r="A47" s="132" t="s">
        <v>48</v>
      </c>
      <c r="B47" s="133" t="e">
        <f>VLOOKUP($R47,УЧАСТНИКИ!#REF!,3,FALSE)</f>
        <v>#REF!</v>
      </c>
      <c r="C47" s="133"/>
      <c r="D47" s="134" t="e">
        <f>VLOOKUP($R47,УЧАСТНИКИ!#REF!,4,FALSE)</f>
        <v>#REF!</v>
      </c>
      <c r="E47" s="134" t="e">
        <f>VLOOKUP($R47,УЧАСТНИКИ!#REF!,8,FALSE)</f>
        <v>#REF!</v>
      </c>
      <c r="F47" s="134" t="e">
        <f>VLOOKUP($R47,УЧАСТНИКИ!#REF!,5,FALSE)</f>
        <v>#REF!</v>
      </c>
      <c r="G47" s="134" t="e">
        <f>VLOOKUP($R47,УЧАСТНИКИ!#REF!,7,FALSE)</f>
        <v>#REF!</v>
      </c>
      <c r="H47" s="135" t="e">
        <f>VLOOKUP($R47,УЧАСТНИКИ!#REF!,11,FALSE)</f>
        <v>#REF!</v>
      </c>
      <c r="I47" s="179"/>
      <c r="J47" s="136"/>
      <c r="K47" s="137" t="s">
        <v>69</v>
      </c>
      <c r="L47" s="151" t="e">
        <f>VLOOKUP(#REF!,УЧАСТНИКИ!#REF!,9,FALSE)</f>
        <v>#REF!</v>
      </c>
      <c r="M47" s="137"/>
      <c r="N47" s="137"/>
      <c r="O47" s="137"/>
      <c r="P47" s="137"/>
      <c r="Q47" s="137"/>
      <c r="R47" s="158"/>
    </row>
    <row r="48" spans="1:18" ht="18" hidden="1" customHeight="1" x14ac:dyDescent="0.2">
      <c r="A48" s="132" t="s">
        <v>47</v>
      </c>
      <c r="B48" s="133" t="e">
        <f>VLOOKUP($R48,УЧАСТНИКИ!#REF!,3,FALSE)</f>
        <v>#REF!</v>
      </c>
      <c r="C48" s="133"/>
      <c r="D48" s="134" t="e">
        <f>VLOOKUP($R48,УЧАСТНИКИ!#REF!,4,FALSE)</f>
        <v>#REF!</v>
      </c>
      <c r="E48" s="134" t="e">
        <f>VLOOKUP($R48,УЧАСТНИКИ!#REF!,8,FALSE)</f>
        <v>#REF!</v>
      </c>
      <c r="F48" s="134" t="e">
        <f>VLOOKUP($R48,УЧАСТНИКИ!#REF!,5,FALSE)</f>
        <v>#REF!</v>
      </c>
      <c r="G48" s="134" t="e">
        <f>VLOOKUP($R48,УЧАСТНИКИ!#REF!,7,FALSE)</f>
        <v>#REF!</v>
      </c>
      <c r="H48" s="135" t="e">
        <f>VLOOKUP($R48,УЧАСТНИКИ!#REF!,11,FALSE)</f>
        <v>#REF!</v>
      </c>
      <c r="I48" s="179"/>
      <c r="J48" s="136"/>
      <c r="K48" s="137" t="s">
        <v>69</v>
      </c>
      <c r="L48" s="151" t="e">
        <f>VLOOKUP(#REF!,УЧАСТНИКИ!#REF!,9,FALSE)</f>
        <v>#REF!</v>
      </c>
      <c r="M48" s="137"/>
      <c r="N48" s="137"/>
      <c r="O48" s="137"/>
      <c r="P48" s="137"/>
      <c r="Q48" s="137"/>
      <c r="R48" s="158"/>
    </row>
    <row r="49" spans="1:18" ht="18" hidden="1" customHeight="1" x14ac:dyDescent="0.2">
      <c r="A49" s="132" t="s">
        <v>110</v>
      </c>
      <c r="B49" s="133" t="e">
        <f>VLOOKUP($R49,УЧАСТНИКИ!#REF!,3,FALSE)</f>
        <v>#REF!</v>
      </c>
      <c r="C49" s="133"/>
      <c r="D49" s="134" t="e">
        <f>VLOOKUP($R49,УЧАСТНИКИ!#REF!,4,FALSE)</f>
        <v>#REF!</v>
      </c>
      <c r="E49" s="134" t="e">
        <f>VLOOKUP($R49,УЧАСТНИКИ!#REF!,8,FALSE)</f>
        <v>#REF!</v>
      </c>
      <c r="F49" s="134" t="e">
        <f>VLOOKUP($R49,УЧАСТНИКИ!#REF!,5,FALSE)</f>
        <v>#REF!</v>
      </c>
      <c r="G49" s="134" t="e">
        <f>VLOOKUP($R49,УЧАСТНИКИ!#REF!,7,FALSE)</f>
        <v>#REF!</v>
      </c>
      <c r="H49" s="135" t="e">
        <f>VLOOKUP($R49,УЧАСТНИКИ!#REF!,11,FALSE)</f>
        <v>#REF!</v>
      </c>
      <c r="I49" s="179"/>
      <c r="J49" s="136"/>
      <c r="K49" s="137" t="s">
        <v>69</v>
      </c>
      <c r="L49" s="151" t="e">
        <f>VLOOKUP(#REF!,УЧАСТНИКИ!#REF!,9,FALSE)</f>
        <v>#REF!</v>
      </c>
      <c r="M49" s="137"/>
      <c r="N49" s="137"/>
      <c r="O49" s="137"/>
      <c r="P49" s="137"/>
      <c r="Q49" s="137"/>
      <c r="R49" s="158"/>
    </row>
    <row r="50" spans="1:18" ht="18" hidden="1" customHeight="1" x14ac:dyDescent="0.2">
      <c r="A50" s="132" t="s">
        <v>111</v>
      </c>
      <c r="B50" s="133" t="e">
        <f>VLOOKUP($R50,УЧАСТНИКИ!#REF!,3,FALSE)</f>
        <v>#REF!</v>
      </c>
      <c r="C50" s="133"/>
      <c r="D50" s="134" t="e">
        <f>VLOOKUP($R50,УЧАСТНИКИ!#REF!,4,FALSE)</f>
        <v>#REF!</v>
      </c>
      <c r="E50" s="134" t="e">
        <f>VLOOKUP($R50,УЧАСТНИКИ!#REF!,8,FALSE)</f>
        <v>#REF!</v>
      </c>
      <c r="F50" s="134" t="e">
        <f>VLOOKUP($R50,УЧАСТНИКИ!#REF!,5,FALSE)</f>
        <v>#REF!</v>
      </c>
      <c r="G50" s="134" t="e">
        <f>VLOOKUP($R50,УЧАСТНИКИ!#REF!,7,FALSE)</f>
        <v>#REF!</v>
      </c>
      <c r="H50" s="135" t="e">
        <f>VLOOKUP($R50,УЧАСТНИКИ!#REF!,11,FALSE)</f>
        <v>#REF!</v>
      </c>
      <c r="I50" s="179"/>
      <c r="J50" s="136"/>
      <c r="K50" s="137" t="s">
        <v>69</v>
      </c>
      <c r="L50" s="151" t="e">
        <f>VLOOKUP(#REF!,УЧАСТНИКИ!#REF!,9,FALSE)</f>
        <v>#REF!</v>
      </c>
      <c r="M50" s="137"/>
      <c r="N50" s="137"/>
      <c r="O50" s="137"/>
      <c r="P50" s="137"/>
      <c r="Q50" s="137"/>
      <c r="R50" s="158"/>
    </row>
    <row r="51" spans="1:18" ht="18" hidden="1" customHeight="1" x14ac:dyDescent="0.2">
      <c r="A51" s="132" t="s">
        <v>118</v>
      </c>
      <c r="B51" s="133" t="e">
        <f>VLOOKUP($R51,УЧАСТНИКИ!#REF!,3,FALSE)</f>
        <v>#REF!</v>
      </c>
      <c r="C51" s="133"/>
      <c r="D51" s="134" t="e">
        <f>VLOOKUP($R51,УЧАСТНИКИ!#REF!,4,FALSE)</f>
        <v>#REF!</v>
      </c>
      <c r="E51" s="134" t="e">
        <f>VLOOKUP($R51,УЧАСТНИКИ!#REF!,8,FALSE)</f>
        <v>#REF!</v>
      </c>
      <c r="F51" s="134" t="e">
        <f>VLOOKUP($R51,УЧАСТНИКИ!#REF!,5,FALSE)</f>
        <v>#REF!</v>
      </c>
      <c r="G51" s="134" t="e">
        <f>VLOOKUP($R51,УЧАСТНИКИ!#REF!,7,FALSE)</f>
        <v>#REF!</v>
      </c>
      <c r="H51" s="135" t="e">
        <f>VLOOKUP($R51,УЧАСТНИКИ!#REF!,11,FALSE)</f>
        <v>#REF!</v>
      </c>
      <c r="I51" s="179"/>
      <c r="J51" s="136"/>
      <c r="K51" s="137" t="s">
        <v>69</v>
      </c>
      <c r="L51" s="151" t="e">
        <f>VLOOKUP(#REF!,УЧАСТНИКИ!#REF!,9,FALSE)</f>
        <v>#REF!</v>
      </c>
      <c r="M51" s="137"/>
      <c r="N51" s="137"/>
      <c r="O51" s="137"/>
      <c r="P51" s="137"/>
      <c r="Q51" s="137"/>
      <c r="R51" s="158"/>
    </row>
    <row r="52" spans="1:18" ht="18" hidden="1" customHeight="1" x14ac:dyDescent="0.2">
      <c r="A52" s="132" t="s">
        <v>119</v>
      </c>
      <c r="B52" s="133" t="e">
        <f>VLOOKUP($R52,УЧАСТНИКИ!#REF!,3,FALSE)</f>
        <v>#REF!</v>
      </c>
      <c r="C52" s="133"/>
      <c r="D52" s="134" t="e">
        <f>VLOOKUP($R52,УЧАСТНИКИ!#REF!,4,FALSE)</f>
        <v>#REF!</v>
      </c>
      <c r="E52" s="134" t="e">
        <f>VLOOKUP($R52,УЧАСТНИКИ!#REF!,8,FALSE)</f>
        <v>#REF!</v>
      </c>
      <c r="F52" s="134" t="e">
        <f>VLOOKUP($R52,УЧАСТНИКИ!#REF!,5,FALSE)</f>
        <v>#REF!</v>
      </c>
      <c r="G52" s="134" t="e">
        <f>VLOOKUP($R52,УЧАСТНИКИ!#REF!,7,FALSE)</f>
        <v>#REF!</v>
      </c>
      <c r="H52" s="135" t="e">
        <f>VLOOKUP($R52,УЧАСТНИКИ!#REF!,11,FALSE)</f>
        <v>#REF!</v>
      </c>
      <c r="I52" s="179"/>
      <c r="J52" s="136"/>
      <c r="K52" s="137" t="s">
        <v>69</v>
      </c>
      <c r="L52" s="151" t="e">
        <f>VLOOKUP(#REF!,УЧАСТНИКИ!#REF!,9,FALSE)</f>
        <v>#REF!</v>
      </c>
      <c r="M52" s="137"/>
      <c r="N52" s="137"/>
      <c r="O52" s="137"/>
      <c r="P52" s="137"/>
      <c r="Q52" s="137"/>
      <c r="R52" s="158"/>
    </row>
    <row r="53" spans="1:18" ht="18" hidden="1" customHeight="1" x14ac:dyDescent="0.2">
      <c r="A53" s="132" t="s">
        <v>120</v>
      </c>
      <c r="B53" s="133" t="e">
        <f>VLOOKUP($R53,УЧАСТНИКИ!#REF!,3,FALSE)</f>
        <v>#REF!</v>
      </c>
      <c r="C53" s="133"/>
      <c r="D53" s="134" t="e">
        <f>VLOOKUP($R53,УЧАСТНИКИ!#REF!,4,FALSE)</f>
        <v>#REF!</v>
      </c>
      <c r="E53" s="134" t="e">
        <f>VLOOKUP($R53,УЧАСТНИКИ!#REF!,8,FALSE)</f>
        <v>#REF!</v>
      </c>
      <c r="F53" s="134" t="e">
        <f>VLOOKUP($R53,УЧАСТНИКИ!#REF!,5,FALSE)</f>
        <v>#REF!</v>
      </c>
      <c r="G53" s="134" t="e">
        <f>VLOOKUP($R53,УЧАСТНИКИ!#REF!,7,FALSE)</f>
        <v>#REF!</v>
      </c>
      <c r="H53" s="135" t="e">
        <f>VLOOKUP($R53,УЧАСТНИКИ!#REF!,11,FALSE)</f>
        <v>#REF!</v>
      </c>
      <c r="I53" s="179"/>
      <c r="J53" s="136"/>
      <c r="K53" s="137" t="s">
        <v>69</v>
      </c>
      <c r="L53" s="151" t="e">
        <f>VLOOKUP(#REF!,УЧАСТНИКИ!#REF!,9,FALSE)</f>
        <v>#REF!</v>
      </c>
      <c r="M53" s="137"/>
      <c r="N53" s="137"/>
      <c r="O53" s="137"/>
      <c r="P53" s="137"/>
      <c r="Q53" s="137"/>
      <c r="R53" s="158"/>
    </row>
    <row r="54" spans="1:18" ht="18" hidden="1" customHeight="1" x14ac:dyDescent="0.2">
      <c r="A54" s="132" t="s">
        <v>121</v>
      </c>
      <c r="B54" s="133" t="e">
        <f>VLOOKUP($R54,УЧАСТНИКИ!#REF!,3,FALSE)</f>
        <v>#REF!</v>
      </c>
      <c r="C54" s="133"/>
      <c r="D54" s="134" t="e">
        <f>VLOOKUP($R54,УЧАСТНИКИ!#REF!,4,FALSE)</f>
        <v>#REF!</v>
      </c>
      <c r="E54" s="134" t="e">
        <f>VLOOKUP($R54,УЧАСТНИКИ!#REF!,8,FALSE)</f>
        <v>#REF!</v>
      </c>
      <c r="F54" s="134" t="e">
        <f>VLOOKUP($R54,УЧАСТНИКИ!#REF!,5,FALSE)</f>
        <v>#REF!</v>
      </c>
      <c r="G54" s="134" t="e">
        <f>VLOOKUP($R54,УЧАСТНИКИ!#REF!,7,FALSE)</f>
        <v>#REF!</v>
      </c>
      <c r="H54" s="135" t="e">
        <f>VLOOKUP($R54,УЧАСТНИКИ!#REF!,11,FALSE)</f>
        <v>#REF!</v>
      </c>
      <c r="I54" s="179"/>
      <c r="J54" s="136"/>
      <c r="K54" s="137" t="s">
        <v>69</v>
      </c>
      <c r="L54" s="151" t="e">
        <f>VLOOKUP(#REF!,УЧАСТНИКИ!#REF!,9,FALSE)</f>
        <v>#REF!</v>
      </c>
      <c r="M54" s="137"/>
      <c r="N54" s="137"/>
      <c r="O54" s="137"/>
      <c r="P54" s="137"/>
      <c r="Q54" s="137"/>
      <c r="R54" s="158"/>
    </row>
    <row r="55" spans="1:18" ht="18" hidden="1" customHeight="1" x14ac:dyDescent="0.2">
      <c r="A55" s="132" t="s">
        <v>112</v>
      </c>
      <c r="B55" s="133" t="e">
        <f>VLOOKUP($R55,УЧАСТНИКИ!#REF!,3,FALSE)</f>
        <v>#REF!</v>
      </c>
      <c r="C55" s="133"/>
      <c r="D55" s="134" t="e">
        <f>VLOOKUP($R55,УЧАСТНИКИ!#REF!,4,FALSE)</f>
        <v>#REF!</v>
      </c>
      <c r="E55" s="134" t="e">
        <f>VLOOKUP($R55,УЧАСТНИКИ!#REF!,8,FALSE)</f>
        <v>#REF!</v>
      </c>
      <c r="F55" s="134" t="e">
        <f>VLOOKUP($R55,УЧАСТНИКИ!#REF!,5,FALSE)</f>
        <v>#REF!</v>
      </c>
      <c r="G55" s="134" t="e">
        <f>VLOOKUP($R55,УЧАСТНИКИ!#REF!,7,FALSE)</f>
        <v>#REF!</v>
      </c>
      <c r="H55" s="135" t="e">
        <f>VLOOKUP($R55,УЧАСТНИКИ!#REF!,11,FALSE)</f>
        <v>#REF!</v>
      </c>
      <c r="I55" s="179"/>
      <c r="J55" s="136"/>
      <c r="K55" s="137" t="s">
        <v>69</v>
      </c>
      <c r="L55" s="151" t="e">
        <f>VLOOKUP(#REF!,УЧАСТНИКИ!#REF!,9,FALSE)</f>
        <v>#REF!</v>
      </c>
      <c r="M55" s="137"/>
      <c r="N55" s="137"/>
      <c r="O55" s="137"/>
      <c r="P55" s="137"/>
      <c r="Q55" s="137"/>
      <c r="R55" s="158"/>
    </row>
    <row r="56" spans="1:18" ht="18" hidden="1" customHeight="1" x14ac:dyDescent="0.2">
      <c r="A56" s="132" t="s">
        <v>113</v>
      </c>
      <c r="B56" s="133" t="e">
        <f>VLOOKUP($R56,УЧАСТНИКИ!#REF!,3,FALSE)</f>
        <v>#REF!</v>
      </c>
      <c r="C56" s="133"/>
      <c r="D56" s="134" t="e">
        <f>VLOOKUP($R56,УЧАСТНИКИ!#REF!,4,FALSE)</f>
        <v>#REF!</v>
      </c>
      <c r="E56" s="134" t="e">
        <f>VLOOKUP($R56,УЧАСТНИКИ!#REF!,8,FALSE)</f>
        <v>#REF!</v>
      </c>
      <c r="F56" s="134" t="e">
        <f>VLOOKUP($R56,УЧАСТНИКИ!#REF!,5,FALSE)</f>
        <v>#REF!</v>
      </c>
      <c r="G56" s="134" t="e">
        <f>VLOOKUP($R56,УЧАСТНИКИ!#REF!,7,FALSE)</f>
        <v>#REF!</v>
      </c>
      <c r="H56" s="135" t="e">
        <f>VLOOKUP($R56,УЧАСТНИКИ!#REF!,11,FALSE)</f>
        <v>#REF!</v>
      </c>
      <c r="I56" s="179"/>
      <c r="J56" s="136"/>
      <c r="K56" s="137" t="s">
        <v>69</v>
      </c>
      <c r="L56" s="151" t="e">
        <f>VLOOKUP(#REF!,УЧАСТНИКИ!#REF!,9,FALSE)</f>
        <v>#REF!</v>
      </c>
      <c r="M56" s="137"/>
      <c r="N56" s="137"/>
      <c r="O56" s="137"/>
      <c r="P56" s="137"/>
      <c r="Q56" s="137"/>
      <c r="R56" s="158"/>
    </row>
    <row r="57" spans="1:18" ht="18" hidden="1" customHeight="1" x14ac:dyDescent="0.2">
      <c r="A57" s="132" t="s">
        <v>114</v>
      </c>
      <c r="B57" s="133" t="e">
        <f>VLOOKUP($R57,УЧАСТНИКИ!#REF!,3,FALSE)</f>
        <v>#REF!</v>
      </c>
      <c r="C57" s="133"/>
      <c r="D57" s="134" t="e">
        <f>VLOOKUP($R57,УЧАСТНИКИ!#REF!,4,FALSE)</f>
        <v>#REF!</v>
      </c>
      <c r="E57" s="134" t="e">
        <f>VLOOKUP($R57,УЧАСТНИКИ!#REF!,8,FALSE)</f>
        <v>#REF!</v>
      </c>
      <c r="F57" s="134" t="e">
        <f>VLOOKUP($R57,УЧАСТНИКИ!#REF!,5,FALSE)</f>
        <v>#REF!</v>
      </c>
      <c r="G57" s="134" t="e">
        <f>VLOOKUP($R57,УЧАСТНИКИ!#REF!,7,FALSE)</f>
        <v>#REF!</v>
      </c>
      <c r="H57" s="135" t="e">
        <f>VLOOKUP($R57,УЧАСТНИКИ!#REF!,11,FALSE)</f>
        <v>#REF!</v>
      </c>
      <c r="I57" s="179"/>
      <c r="J57" s="136"/>
      <c r="K57" s="137" t="s">
        <v>69</v>
      </c>
      <c r="L57" s="151" t="e">
        <f>VLOOKUP(#REF!,УЧАСТНИКИ!#REF!,9,FALSE)</f>
        <v>#REF!</v>
      </c>
      <c r="M57" s="137"/>
      <c r="N57" s="137"/>
      <c r="O57" s="137"/>
      <c r="P57" s="137"/>
      <c r="Q57" s="137"/>
      <c r="R57" s="158"/>
    </row>
    <row r="58" spans="1:18" ht="18" hidden="1" customHeight="1" x14ac:dyDescent="0.2">
      <c r="A58" s="132" t="s">
        <v>115</v>
      </c>
      <c r="B58" s="133" t="e">
        <f>VLOOKUP($R58,УЧАСТНИКИ!#REF!,3,FALSE)</f>
        <v>#REF!</v>
      </c>
      <c r="C58" s="133"/>
      <c r="D58" s="134" t="e">
        <f>VLOOKUP($R58,УЧАСТНИКИ!#REF!,4,FALSE)</f>
        <v>#REF!</v>
      </c>
      <c r="E58" s="134" t="e">
        <f>VLOOKUP($R58,УЧАСТНИКИ!#REF!,8,FALSE)</f>
        <v>#REF!</v>
      </c>
      <c r="F58" s="134" t="e">
        <f>VLOOKUP($R58,УЧАСТНИКИ!#REF!,5,FALSE)</f>
        <v>#REF!</v>
      </c>
      <c r="G58" s="134" t="e">
        <f>VLOOKUP($R58,УЧАСТНИКИ!#REF!,7,FALSE)</f>
        <v>#REF!</v>
      </c>
      <c r="H58" s="135" t="e">
        <f>VLOOKUP($R58,УЧАСТНИКИ!#REF!,11,FALSE)</f>
        <v>#REF!</v>
      </c>
      <c r="I58" s="179"/>
      <c r="J58" s="136"/>
      <c r="K58" s="137" t="s">
        <v>69</v>
      </c>
      <c r="L58" s="151" t="e">
        <f>VLOOKUP(#REF!,УЧАСТНИКИ!#REF!,9,FALSE)</f>
        <v>#REF!</v>
      </c>
      <c r="M58" s="137"/>
      <c r="N58" s="137"/>
      <c r="O58" s="137"/>
      <c r="P58" s="137"/>
      <c r="Q58" s="137"/>
      <c r="R58" s="158"/>
    </row>
    <row r="59" spans="1:18" ht="18" hidden="1" customHeight="1" x14ac:dyDescent="0.2">
      <c r="A59" s="132" t="s">
        <v>116</v>
      </c>
      <c r="B59" s="133" t="e">
        <f>VLOOKUP($R59,УЧАСТНИКИ!#REF!,3,FALSE)</f>
        <v>#REF!</v>
      </c>
      <c r="C59" s="133"/>
      <c r="D59" s="134" t="e">
        <f>VLOOKUP($R59,УЧАСТНИКИ!#REF!,4,FALSE)</f>
        <v>#REF!</v>
      </c>
      <c r="E59" s="134" t="e">
        <f>VLOOKUP($R59,УЧАСТНИКИ!#REF!,8,FALSE)</f>
        <v>#REF!</v>
      </c>
      <c r="F59" s="134" t="e">
        <f>VLOOKUP($R59,УЧАСТНИКИ!#REF!,5,FALSE)</f>
        <v>#REF!</v>
      </c>
      <c r="G59" s="134" t="e">
        <f>VLOOKUP($R59,УЧАСТНИКИ!#REF!,7,FALSE)</f>
        <v>#REF!</v>
      </c>
      <c r="H59" s="135" t="e">
        <f>VLOOKUP($R59,УЧАСТНИКИ!#REF!,11,FALSE)</f>
        <v>#REF!</v>
      </c>
      <c r="I59" s="179"/>
      <c r="J59" s="136"/>
      <c r="K59" s="137" t="s">
        <v>69</v>
      </c>
      <c r="L59" s="151" t="e">
        <f>VLOOKUP(#REF!,УЧАСТНИКИ!#REF!,9,FALSE)</f>
        <v>#REF!</v>
      </c>
      <c r="M59" s="137"/>
      <c r="N59" s="137"/>
      <c r="O59" s="137"/>
      <c r="P59" s="137"/>
      <c r="Q59" s="137"/>
      <c r="R59" s="158"/>
    </row>
    <row r="60" spans="1:18" ht="18" hidden="1" customHeight="1" x14ac:dyDescent="0.2">
      <c r="A60" s="132" t="s">
        <v>117</v>
      </c>
      <c r="B60" s="133" t="e">
        <f>VLOOKUP($R60,УЧАСТНИКИ!#REF!,3,FALSE)</f>
        <v>#REF!</v>
      </c>
      <c r="C60" s="133"/>
      <c r="D60" s="134" t="e">
        <f>VLOOKUP($R60,УЧАСТНИКИ!#REF!,4,FALSE)</f>
        <v>#REF!</v>
      </c>
      <c r="E60" s="134" t="e">
        <f>VLOOKUP($R60,УЧАСТНИКИ!#REF!,8,FALSE)</f>
        <v>#REF!</v>
      </c>
      <c r="F60" s="134" t="e">
        <f>VLOOKUP($R60,УЧАСТНИКИ!#REF!,5,FALSE)</f>
        <v>#REF!</v>
      </c>
      <c r="G60" s="134" t="e">
        <f>VLOOKUP($R60,УЧАСТНИКИ!#REF!,7,FALSE)</f>
        <v>#REF!</v>
      </c>
      <c r="H60" s="135" t="e">
        <f>VLOOKUP($R60,УЧАСТНИКИ!#REF!,11,FALSE)</f>
        <v>#REF!</v>
      </c>
      <c r="I60" s="179"/>
      <c r="J60" s="136"/>
      <c r="K60" s="137" t="s">
        <v>69</v>
      </c>
      <c r="L60" s="151" t="e">
        <f>VLOOKUP(#REF!,УЧАСТНИКИ!#REF!,9,FALSE)</f>
        <v>#REF!</v>
      </c>
      <c r="M60" s="137"/>
      <c r="N60" s="137"/>
      <c r="O60" s="137"/>
      <c r="P60" s="137"/>
      <c r="Q60" s="137"/>
      <c r="R60" s="158"/>
    </row>
    <row r="61" spans="1:18" ht="18" hidden="1" customHeight="1" x14ac:dyDescent="0.2">
      <c r="A61" s="132" t="s">
        <v>122</v>
      </c>
      <c r="B61" s="133" t="e">
        <f>VLOOKUP($R61,УЧАСТНИКИ!#REF!,3,FALSE)</f>
        <v>#REF!</v>
      </c>
      <c r="C61" s="133"/>
      <c r="D61" s="134" t="e">
        <f>VLOOKUP($R61,УЧАСТНИКИ!#REF!,4,FALSE)</f>
        <v>#REF!</v>
      </c>
      <c r="E61" s="134" t="e">
        <f>VLOOKUP($R61,УЧАСТНИКИ!#REF!,8,FALSE)</f>
        <v>#REF!</v>
      </c>
      <c r="F61" s="134" t="e">
        <f>VLOOKUP($R61,УЧАСТНИКИ!#REF!,5,FALSE)</f>
        <v>#REF!</v>
      </c>
      <c r="G61" s="134" t="e">
        <f>VLOOKUP($R61,УЧАСТНИКИ!#REF!,7,FALSE)</f>
        <v>#REF!</v>
      </c>
      <c r="H61" s="135" t="e">
        <f>VLOOKUP($R61,УЧАСТНИКИ!#REF!,11,FALSE)</f>
        <v>#REF!</v>
      </c>
      <c r="I61" s="179"/>
      <c r="J61" s="136"/>
      <c r="K61" s="137" t="s">
        <v>69</v>
      </c>
      <c r="L61" s="151" t="e">
        <f>VLOOKUP(#REF!,УЧАСТНИКИ!#REF!,9,FALSE)</f>
        <v>#REF!</v>
      </c>
      <c r="M61" s="137"/>
      <c r="N61" s="137"/>
      <c r="O61" s="137"/>
      <c r="P61" s="137"/>
      <c r="Q61" s="137"/>
      <c r="R61" s="158"/>
    </row>
    <row r="62" spans="1:18" ht="18" hidden="1" customHeight="1" x14ac:dyDescent="0.2">
      <c r="A62" s="132" t="s">
        <v>71</v>
      </c>
      <c r="B62" s="133" t="e">
        <f>VLOOKUP($R62,УЧАСТНИКИ!#REF!,3,FALSE)</f>
        <v>#REF!</v>
      </c>
      <c r="C62" s="133"/>
      <c r="D62" s="134" t="e">
        <f>VLOOKUP($R62,УЧАСТНИКИ!#REF!,4,FALSE)</f>
        <v>#REF!</v>
      </c>
      <c r="E62" s="134" t="e">
        <f>VLOOKUP($R62,УЧАСТНИКИ!#REF!,8,FALSE)</f>
        <v>#REF!</v>
      </c>
      <c r="F62" s="134" t="e">
        <f>VLOOKUP($R62,УЧАСТНИКИ!#REF!,5,FALSE)</f>
        <v>#REF!</v>
      </c>
      <c r="G62" s="134" t="e">
        <f>VLOOKUP($R62,УЧАСТНИКИ!#REF!,7,FALSE)</f>
        <v>#REF!</v>
      </c>
      <c r="H62" s="135" t="e">
        <f>VLOOKUP($R62,УЧАСТНИКИ!#REF!,11,FALSE)</f>
        <v>#REF!</v>
      </c>
      <c r="I62" s="179"/>
      <c r="J62" s="136"/>
      <c r="K62" s="137" t="s">
        <v>69</v>
      </c>
      <c r="L62" s="151" t="e">
        <f>VLOOKUP(#REF!,УЧАСТНИКИ!#REF!,9,FALSE)</f>
        <v>#REF!</v>
      </c>
      <c r="M62" s="137"/>
      <c r="N62" s="137"/>
      <c r="O62" s="137"/>
      <c r="P62" s="137"/>
      <c r="Q62" s="137"/>
      <c r="R62" s="158"/>
    </row>
    <row r="63" spans="1:18" ht="18" hidden="1" customHeight="1" x14ac:dyDescent="0.2">
      <c r="A63" s="132" t="s">
        <v>72</v>
      </c>
      <c r="B63" s="133" t="e">
        <f>VLOOKUP($R63,УЧАСТНИКИ!#REF!,3,FALSE)</f>
        <v>#REF!</v>
      </c>
      <c r="C63" s="133"/>
      <c r="D63" s="134" t="e">
        <f>VLOOKUP($R63,УЧАСТНИКИ!#REF!,4,FALSE)</f>
        <v>#REF!</v>
      </c>
      <c r="E63" s="134" t="e">
        <f>VLOOKUP($R63,УЧАСТНИКИ!#REF!,8,FALSE)</f>
        <v>#REF!</v>
      </c>
      <c r="F63" s="134" t="e">
        <f>VLOOKUP($R63,УЧАСТНИКИ!#REF!,5,FALSE)</f>
        <v>#REF!</v>
      </c>
      <c r="G63" s="134" t="e">
        <f>VLOOKUP($R63,УЧАСТНИКИ!#REF!,7,FALSE)</f>
        <v>#REF!</v>
      </c>
      <c r="H63" s="135" t="e">
        <f>VLOOKUP($R63,УЧАСТНИКИ!#REF!,11,FALSE)</f>
        <v>#REF!</v>
      </c>
      <c r="I63" s="179"/>
      <c r="J63" s="136"/>
      <c r="K63" s="137" t="s">
        <v>69</v>
      </c>
      <c r="L63" s="151" t="e">
        <f>VLOOKUP(#REF!,УЧАСТНИКИ!#REF!,9,FALSE)</f>
        <v>#REF!</v>
      </c>
      <c r="M63" s="137"/>
      <c r="N63" s="137"/>
      <c r="O63" s="137"/>
      <c r="P63" s="137"/>
      <c r="Q63" s="137"/>
      <c r="R63" s="158"/>
    </row>
    <row r="64" spans="1:18" ht="18" hidden="1" customHeight="1" x14ac:dyDescent="0.2">
      <c r="A64" s="132" t="s">
        <v>73</v>
      </c>
      <c r="B64" s="133" t="e">
        <f>VLOOKUP($R64,УЧАСТНИКИ!#REF!,3,FALSE)</f>
        <v>#REF!</v>
      </c>
      <c r="C64" s="133"/>
      <c r="D64" s="134" t="e">
        <f>VLOOKUP($R64,УЧАСТНИКИ!#REF!,4,FALSE)</f>
        <v>#REF!</v>
      </c>
      <c r="E64" s="134" t="e">
        <f>VLOOKUP($R64,УЧАСТНИКИ!#REF!,8,FALSE)</f>
        <v>#REF!</v>
      </c>
      <c r="F64" s="134" t="e">
        <f>VLOOKUP($R64,УЧАСТНИКИ!#REF!,5,FALSE)</f>
        <v>#REF!</v>
      </c>
      <c r="G64" s="134" t="e">
        <f>VLOOKUP($R64,УЧАСТНИКИ!#REF!,7,FALSE)</f>
        <v>#REF!</v>
      </c>
      <c r="H64" s="135" t="e">
        <f>VLOOKUP($R64,УЧАСТНИКИ!#REF!,11,FALSE)</f>
        <v>#REF!</v>
      </c>
      <c r="I64" s="179"/>
      <c r="J64" s="136"/>
      <c r="K64" s="137" t="s">
        <v>69</v>
      </c>
      <c r="L64" s="151" t="e">
        <f>VLOOKUP(#REF!,УЧАСТНИКИ!#REF!,9,FALSE)</f>
        <v>#REF!</v>
      </c>
      <c r="M64" s="137"/>
      <c r="N64" s="137"/>
      <c r="O64" s="137"/>
      <c r="P64" s="137"/>
      <c r="Q64" s="137"/>
      <c r="R64" s="158"/>
    </row>
    <row r="65" spans="1:18" ht="18" hidden="1" customHeight="1" x14ac:dyDescent="0.2">
      <c r="A65" s="132" t="s">
        <v>123</v>
      </c>
      <c r="B65" s="133" t="e">
        <f>VLOOKUP($R65,УЧАСТНИКИ!#REF!,3,FALSE)</f>
        <v>#REF!</v>
      </c>
      <c r="C65" s="133"/>
      <c r="D65" s="134" t="e">
        <f>VLOOKUP($R65,УЧАСТНИКИ!#REF!,4,FALSE)</f>
        <v>#REF!</v>
      </c>
      <c r="E65" s="134" t="e">
        <f>VLOOKUP($R65,УЧАСТНИКИ!#REF!,8,FALSE)</f>
        <v>#REF!</v>
      </c>
      <c r="F65" s="134" t="e">
        <f>VLOOKUP($R65,УЧАСТНИКИ!#REF!,5,FALSE)</f>
        <v>#REF!</v>
      </c>
      <c r="G65" s="134" t="e">
        <f>VLOOKUP($R65,УЧАСТНИКИ!#REF!,7,FALSE)</f>
        <v>#REF!</v>
      </c>
      <c r="H65" s="135" t="e">
        <f>VLOOKUP($R65,УЧАСТНИКИ!#REF!,11,FALSE)</f>
        <v>#REF!</v>
      </c>
      <c r="I65" s="179"/>
      <c r="J65" s="136"/>
      <c r="K65" s="137" t="s">
        <v>69</v>
      </c>
      <c r="L65" s="151" t="e">
        <f>VLOOKUP(#REF!,УЧАСТНИКИ!#REF!,9,FALSE)</f>
        <v>#REF!</v>
      </c>
      <c r="M65" s="137"/>
      <c r="N65" s="137"/>
      <c r="O65" s="137"/>
      <c r="P65" s="137"/>
      <c r="Q65" s="137"/>
      <c r="R65" s="158"/>
    </row>
  </sheetData>
  <mergeCells count="14">
    <mergeCell ref="B30:D30"/>
    <mergeCell ref="A1:P1"/>
    <mergeCell ref="A2:Q2"/>
    <mergeCell ref="A3:Q3"/>
    <mergeCell ref="A4:P4"/>
    <mergeCell ref="A6:B6"/>
    <mergeCell ref="F6:H6"/>
    <mergeCell ref="I6:K6"/>
    <mergeCell ref="M6:N6"/>
    <mergeCell ref="A7:B7"/>
    <mergeCell ref="G7:H7"/>
    <mergeCell ref="I9:K9"/>
    <mergeCell ref="M9:O9"/>
    <mergeCell ref="B10:D10"/>
  </mergeCells>
  <printOptions horizontalCentered="1"/>
  <pageMargins left="0.19685039370078741" right="0.19685039370078741" top="0.39370078740157483" bottom="0.19685039370078741" header="0.27559055118110237" footer="0.23622047244094491"/>
  <pageSetup paperSize="9" scale="83" fitToHeight="6" orientation="landscape" verticalDpi="300" r:id="rId1"/>
  <headerFooter alignWithMargins="0"/>
  <rowBreaks count="1" manualBreakCount="1">
    <brk id="29" max="16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G51"/>
  <sheetViews>
    <sheetView view="pageBreakPreview" zoomScale="75" zoomScaleNormal="100" zoomScaleSheetLayoutView="75" workbookViewId="0">
      <selection activeCell="O11" sqref="O11:S13"/>
    </sheetView>
  </sheetViews>
  <sheetFormatPr defaultColWidth="8.28515625" defaultRowHeight="12.75" outlineLevelCol="1" x14ac:dyDescent="0.2"/>
  <cols>
    <col min="1" max="1" width="5.5703125" style="59" customWidth="1"/>
    <col min="2" max="2" width="28.140625" style="54" customWidth="1"/>
    <col min="3" max="3" width="6.28515625" style="54" customWidth="1"/>
    <col min="4" max="4" width="9.28515625" style="58" bestFit="1" customWidth="1"/>
    <col min="5" max="5" width="7.42578125" style="58" customWidth="1"/>
    <col min="6" max="6" width="18.42578125" style="58" customWidth="1"/>
    <col min="7" max="7" width="8.28515625" style="58" hidden="1" customWidth="1"/>
    <col min="8" max="8" width="21.85546875" style="58" bestFit="1" customWidth="1"/>
    <col min="9" max="9" width="8.7109375" style="114" customWidth="1"/>
    <col min="10" max="10" width="8.7109375" style="58" customWidth="1"/>
    <col min="11" max="11" width="9.7109375" style="54" customWidth="1"/>
    <col min="12" max="15" width="8.7109375" style="54" customWidth="1"/>
    <col min="16" max="18" width="7" style="54" customWidth="1"/>
    <col min="19" max="19" width="19.5703125" style="54" customWidth="1"/>
    <col min="20" max="20" width="8.28515625" style="54" customWidth="1" outlineLevel="1"/>
    <col min="21" max="16384" width="8.28515625" style="54"/>
  </cols>
  <sheetData>
    <row r="1" spans="1:33" x14ac:dyDescent="0.2">
      <c r="A1" s="432" t="str">
        <f>Name_2</f>
        <v>ЦЕНТР СПОРТИВНОЙ ПОДГОТОВКИ РЕСПУБЛИКИ ТАТАРСТАН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</row>
    <row r="2" spans="1:33" x14ac:dyDescent="0.2">
      <c r="A2" s="445" t="str">
        <f>'1'!A11:M11</f>
        <v xml:space="preserve"> 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33" hidden="1" x14ac:dyDescent="0.2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</row>
    <row r="4" spans="1:33" ht="36.75" customHeight="1" x14ac:dyDescent="0.25">
      <c r="A4" s="457" t="str">
        <f>Name_4</f>
        <v>ЛИЧНО-КОМАНДНЫЙ ЧЕМПИОНАТ РЕСПУБЛИКИ ТАТАРСТАН ПО ЛЕГКОЙ АТЛЕТИКЕ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</row>
    <row r="5" spans="1:33" x14ac:dyDescent="0.2">
      <c r="A5" s="308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</row>
    <row r="6" spans="1:33" ht="21.75" customHeight="1" x14ac:dyDescent="0.3">
      <c r="C6" s="312"/>
      <c r="E6" s="59"/>
      <c r="F6" s="450" t="s">
        <v>8</v>
      </c>
      <c r="G6" s="450"/>
      <c r="H6" s="450"/>
      <c r="I6" s="470" t="s">
        <v>63</v>
      </c>
      <c r="J6" s="471"/>
      <c r="K6" s="471"/>
      <c r="L6" s="459" t="s">
        <v>63</v>
      </c>
      <c r="M6" s="459"/>
      <c r="N6" s="313"/>
      <c r="O6" s="313"/>
      <c r="P6" s="213"/>
      <c r="Q6" s="213"/>
      <c r="R6" s="213"/>
      <c r="AG6" s="59" t="s">
        <v>408</v>
      </c>
    </row>
    <row r="7" spans="1:33" ht="16.5" customHeight="1" x14ac:dyDescent="0.3">
      <c r="A7" s="460" t="s">
        <v>412</v>
      </c>
      <c r="B7" s="460"/>
      <c r="C7" s="312"/>
      <c r="E7" s="59"/>
      <c r="F7" s="116"/>
      <c r="G7" s="452"/>
      <c r="H7" s="452"/>
      <c r="S7" s="261" t="s">
        <v>63</v>
      </c>
    </row>
    <row r="8" spans="1:33" ht="13.5" customHeight="1" x14ac:dyDescent="0.25">
      <c r="A8" s="118" t="s">
        <v>63</v>
      </c>
      <c r="E8" s="59"/>
      <c r="F8" s="148" t="s">
        <v>45</v>
      </c>
      <c r="H8" s="62" t="str">
        <f>d_1</f>
        <v>06 ИЮЛЯ 2017г.</v>
      </c>
      <c r="J8" s="119"/>
      <c r="K8" s="120"/>
      <c r="L8" s="120"/>
      <c r="M8" s="120"/>
      <c r="N8" s="120"/>
      <c r="P8" s="214"/>
      <c r="Q8" s="214"/>
      <c r="R8" s="214"/>
      <c r="S8" s="261" t="str">
        <f>d_5</f>
        <v>г. Казань, Футбольно-легкоатлетический манеж</v>
      </c>
    </row>
    <row r="9" spans="1:33" ht="24" x14ac:dyDescent="0.2">
      <c r="A9" s="122" t="s">
        <v>101</v>
      </c>
      <c r="B9" s="123" t="s">
        <v>31</v>
      </c>
      <c r="C9" s="123" t="s">
        <v>128</v>
      </c>
      <c r="D9" s="123" t="s">
        <v>9</v>
      </c>
      <c r="E9" s="123" t="s">
        <v>2</v>
      </c>
      <c r="F9" s="123" t="s">
        <v>66</v>
      </c>
      <c r="G9" s="123" t="s">
        <v>65</v>
      </c>
      <c r="H9" s="123" t="s">
        <v>65</v>
      </c>
      <c r="I9" s="461" t="s">
        <v>125</v>
      </c>
      <c r="J9" s="462"/>
      <c r="K9" s="463"/>
      <c r="L9" s="464" t="s">
        <v>45</v>
      </c>
      <c r="M9" s="465"/>
      <c r="N9" s="466"/>
      <c r="O9" s="123" t="s">
        <v>126</v>
      </c>
      <c r="P9" s="123" t="s">
        <v>5</v>
      </c>
      <c r="Q9" s="123" t="s">
        <v>175</v>
      </c>
      <c r="R9" s="123" t="s">
        <v>178</v>
      </c>
      <c r="S9" s="126" t="s">
        <v>7</v>
      </c>
    </row>
    <row r="10" spans="1:33" ht="21.75" customHeight="1" x14ac:dyDescent="0.2">
      <c r="A10" s="127"/>
      <c r="B10" s="467" t="str">
        <f>Name_8</f>
        <v>МУЖЧИНЫ 2001г.р. и старше</v>
      </c>
      <c r="C10" s="468"/>
      <c r="D10" s="469"/>
      <c r="E10" s="247" t="s">
        <v>63</v>
      </c>
      <c r="F10" s="128"/>
      <c r="G10" s="129"/>
      <c r="H10" s="128"/>
      <c r="I10" s="185"/>
      <c r="J10" s="129"/>
      <c r="K10" s="128"/>
      <c r="L10" s="128"/>
      <c r="M10" s="128"/>
      <c r="N10" s="128"/>
      <c r="O10" s="128"/>
      <c r="P10" s="128"/>
      <c r="Q10" s="128"/>
      <c r="R10" s="128"/>
      <c r="S10" s="131"/>
    </row>
    <row r="11" spans="1:33" ht="23.1" customHeight="1" x14ac:dyDescent="0.25">
      <c r="A11" s="132">
        <v>1</v>
      </c>
      <c r="B11" s="292" t="str">
        <f>VLOOKUP($T11,УЧАСТНИКИ!$A$1:$K$716,3,FALSE)</f>
        <v>КАБИРОВ ФЕРДИНАНД</v>
      </c>
      <c r="C11" s="305">
        <f>T11</f>
        <v>28</v>
      </c>
      <c r="D11" s="135">
        <f>VLOOKUP($T11,УЧАСТНИКИ!$A$1:$K$716,4,FALSE)</f>
        <v>1994</v>
      </c>
      <c r="E11" s="135">
        <f>VLOOKUP($T11,УЧАСТНИКИ!$A$1:$K$716,8,FALSE)</f>
        <v>1</v>
      </c>
      <c r="F11" s="217" t="str">
        <f>VLOOKUP($T11,УЧАСТНИКИ!$A$1:$K$716,5,FALSE)</f>
        <v>КАЗАНЬ</v>
      </c>
      <c r="G11" s="135" t="e">
        <f>VLOOKUP($T11,УЧАСТНИКИ!#REF!,7,FALSE)</f>
        <v>#REF!</v>
      </c>
      <c r="H11" s="135" t="str">
        <f>VLOOKUP($T11,УЧАСТНИКИ!$A$1:$K$716,11,FALSE)</f>
        <v>СДЮСШОР ТАСМА</v>
      </c>
      <c r="I11" s="264">
        <v>14.46</v>
      </c>
      <c r="J11" s="264">
        <v>14.56</v>
      </c>
      <c r="K11" s="264" t="s">
        <v>135</v>
      </c>
      <c r="L11" s="264">
        <v>14.85</v>
      </c>
      <c r="M11" s="264" t="s">
        <v>135</v>
      </c>
      <c r="N11" s="264">
        <v>15.07</v>
      </c>
      <c r="O11" s="265">
        <f>MAX(I11:N11)</f>
        <v>15.07</v>
      </c>
      <c r="P11" s="266">
        <v>1</v>
      </c>
      <c r="Q11" s="507" t="str">
        <f>VLOOKUP($T11,УЧАСТНИКИ!$A$1:$K$716,9,FALSE)</f>
        <v>Л</v>
      </c>
      <c r="R11" s="266"/>
      <c r="S11" s="300" t="str">
        <f>VLOOKUP($T11,УЧАСТНИКИ!$A$1:$K$716,10,FALSE)</f>
        <v>ПОПОВЫ НИ ЮМ</v>
      </c>
      <c r="T11" s="189">
        <v>28</v>
      </c>
    </row>
    <row r="12" spans="1:33" ht="23.1" customHeight="1" x14ac:dyDescent="0.25">
      <c r="A12" s="132">
        <v>2</v>
      </c>
      <c r="B12" s="292" t="str">
        <f>VLOOKUP($T12,УЧАСТНИКИ!$A$1:$K$716,3,FALSE)</f>
        <v>ХАМИДУЛЛИН БУЛАТ</v>
      </c>
      <c r="C12" s="305">
        <f>T12</f>
        <v>32</v>
      </c>
      <c r="D12" s="135">
        <f>VLOOKUP($T12,УЧАСТНИКИ!$A$1:$K$716,4,FALSE)</f>
        <v>1997</v>
      </c>
      <c r="E12" s="135">
        <f>VLOOKUP($T12,УЧАСТНИКИ!$A$1:$K$716,8,FALSE)</f>
        <v>1</v>
      </c>
      <c r="F12" s="217" t="str">
        <f>VLOOKUP($T12,УЧАСТНИКИ!$A$1:$K$716,5,FALSE)</f>
        <v>КАЗАНЬ</v>
      </c>
      <c r="G12" s="135" t="e">
        <f>VLOOKUP($T12,УЧАСТНИКИ!#REF!,7,FALSE)</f>
        <v>#REF!</v>
      </c>
      <c r="H12" s="135" t="str">
        <f>VLOOKUP($T12,УЧАСТНИКИ!$A$1:$K$716,11,FALSE)</f>
        <v>СДЮСШОР ТАСМА</v>
      </c>
      <c r="I12" s="264">
        <v>12.59</v>
      </c>
      <c r="J12" s="264">
        <v>13.39</v>
      </c>
      <c r="K12" s="264">
        <v>13.39</v>
      </c>
      <c r="L12" s="264">
        <v>12.99</v>
      </c>
      <c r="M12" s="264">
        <v>14.01</v>
      </c>
      <c r="N12" s="264">
        <v>13.59</v>
      </c>
      <c r="O12" s="265">
        <f>MAX(I12:N12)</f>
        <v>14.01</v>
      </c>
      <c r="P12" s="266">
        <v>1</v>
      </c>
      <c r="Q12" s="507" t="str">
        <f>VLOOKUP($T12,УЧАСТНИКИ!$A$1:$K$716,9,FALSE)</f>
        <v>Л</v>
      </c>
      <c r="R12" s="266"/>
      <c r="S12" s="300" t="str">
        <f>VLOOKUP($T12,УЧАСТНИКИ!$A$1:$K$716,10,FALSE)</f>
        <v>ПОПОВЫ НИ ЮМ</v>
      </c>
      <c r="T12" s="189">
        <v>32</v>
      </c>
    </row>
    <row r="13" spans="1:33" ht="23.1" customHeight="1" x14ac:dyDescent="0.25">
      <c r="A13" s="132">
        <v>4</v>
      </c>
      <c r="B13" s="292" t="str">
        <f>VLOOKUP($T13,УЧАСТНИКИ!$A$1:$K$716,3,FALSE)</f>
        <v>ЖУРИН МАКАР</v>
      </c>
      <c r="C13" s="305">
        <f>T13</f>
        <v>3771</v>
      </c>
      <c r="D13" s="135">
        <f>VLOOKUP($T13,УЧАСТНИКИ!$A$1:$K$716,4,FALSE)</f>
        <v>2000</v>
      </c>
      <c r="E13" s="135" t="str">
        <f>VLOOKUP($T13,УЧАСТНИКИ!$A$1:$K$716,8,FALSE)</f>
        <v>КМС</v>
      </c>
      <c r="F13" s="217" t="str">
        <f>VLOOKUP($T13,УЧАСТНИКИ!$A$1:$K$716,5,FALSE)</f>
        <v>КАЗАНЬ</v>
      </c>
      <c r="G13" s="135" t="e">
        <f>VLOOKUP($T13,УЧАСТНИКИ!#REF!,7,FALSE)</f>
        <v>#REF!</v>
      </c>
      <c r="H13" s="135" t="str">
        <f>VLOOKUP($T13,УЧАСТНИКИ!$A$1:$K$716,11,FALSE)</f>
        <v>СДЮСШОР ЛА</v>
      </c>
      <c r="I13" s="264" t="s">
        <v>135</v>
      </c>
      <c r="J13" s="264">
        <v>12.11</v>
      </c>
      <c r="K13" s="264" t="s">
        <v>135</v>
      </c>
      <c r="L13" s="264">
        <v>12.01</v>
      </c>
      <c r="M13" s="264">
        <v>11.76</v>
      </c>
      <c r="N13" s="264" t="s">
        <v>135</v>
      </c>
      <c r="O13" s="265">
        <f>MAX(I13:N13)</f>
        <v>12.11</v>
      </c>
      <c r="P13" s="266">
        <v>2</v>
      </c>
      <c r="Q13" s="507">
        <f>VLOOKUP($T13,УЧАСТНИКИ!$A$1:$K$716,9,FALSE)</f>
        <v>3</v>
      </c>
      <c r="R13" s="266" t="s">
        <v>333</v>
      </c>
      <c r="S13" s="300" t="str">
        <f>VLOOKUP($T13,УЧАСТНИКИ!$A$1:$K$716,10,FALSE)</f>
        <v xml:space="preserve">ТОЛСТЯКОВ БМ </v>
      </c>
      <c r="T13" s="189">
        <v>3771</v>
      </c>
    </row>
    <row r="14" spans="1:33" ht="23.1" customHeight="1" x14ac:dyDescent="0.25">
      <c r="A14" s="132">
        <v>5</v>
      </c>
      <c r="B14" s="292" t="str">
        <f>VLOOKUP($T14,УЧАСТНИКИ!$A$1:$K$716,3,FALSE)</f>
        <v>МОРЯШОВ МАКСИМ</v>
      </c>
      <c r="C14" s="305">
        <f>T14</f>
        <v>41</v>
      </c>
      <c r="D14" s="135">
        <f>VLOOKUP($T14,УЧАСТНИКИ!$A$1:$K$716,4,FALSE)</f>
        <v>1999</v>
      </c>
      <c r="E14" s="135">
        <f>VLOOKUP($T14,УЧАСТНИКИ!$A$1:$K$716,8,FALSE)</f>
        <v>1</v>
      </c>
      <c r="F14" s="217" t="str">
        <f>VLOOKUP($T14,УЧАСТНИКИ!$A$1:$K$716,5,FALSE)</f>
        <v>КАЗАНЬ</v>
      </c>
      <c r="G14" s="135" t="e">
        <f>VLOOKUP($T14,УЧАСТНИКИ!#REF!,7,FALSE)</f>
        <v>#REF!</v>
      </c>
      <c r="H14" s="135" t="str">
        <f>VLOOKUP($T14,УЧАСТНИКИ!$A$1:$K$716,11,FALSE)</f>
        <v>ДЮСШ ОЛИМП</v>
      </c>
      <c r="I14" s="264">
        <v>11.33</v>
      </c>
      <c r="J14" s="264">
        <v>11.29</v>
      </c>
      <c r="K14" s="264">
        <v>10.75</v>
      </c>
      <c r="L14" s="264" t="s">
        <v>135</v>
      </c>
      <c r="M14" s="264">
        <v>10.48</v>
      </c>
      <c r="N14" s="264">
        <v>10.27</v>
      </c>
      <c r="O14" s="265">
        <f>MAX(I14:N14)</f>
        <v>11.33</v>
      </c>
      <c r="P14" s="266">
        <v>3</v>
      </c>
      <c r="Q14" s="507" t="str">
        <f>VLOOKUP($T14,УЧАСТНИКИ!$A$1:$K$716,9,FALSE)</f>
        <v>Л</v>
      </c>
      <c r="R14" s="266"/>
      <c r="S14" s="300" t="str">
        <f>VLOOKUP($T14,УЧАСТНИКИ!$A$1:$K$716,10,FALSE)</f>
        <v>ШАШНИКОВ СЕ</v>
      </c>
      <c r="T14" s="189">
        <v>41</v>
      </c>
    </row>
    <row r="15" spans="1:33" ht="23.1" customHeight="1" x14ac:dyDescent="0.25">
      <c r="A15" s="132">
        <v>6</v>
      </c>
      <c r="B15" s="292" t="str">
        <f>VLOOKUP($T15,УЧАСТНИКИ!$A$1:$K$716,3,FALSE)</f>
        <v>ХИДИЯТОВ АЛМАЗ</v>
      </c>
      <c r="C15" s="305">
        <f>T15</f>
        <v>29</v>
      </c>
      <c r="D15" s="135">
        <f>VLOOKUP($T15,УЧАСТНИКИ!$A$1:$K$716,4,FALSE)</f>
        <v>1994</v>
      </c>
      <c r="E15" s="135">
        <f>VLOOKUP($T15,УЧАСТНИКИ!$A$1:$K$716,8,FALSE)</f>
        <v>2</v>
      </c>
      <c r="F15" s="217" t="str">
        <f>VLOOKUP($T15,УЧАСТНИКИ!$A$1:$K$716,5,FALSE)</f>
        <v>КАЗАНЬ</v>
      </c>
      <c r="G15" s="135" t="e">
        <f>VLOOKUP($T15,УЧАСТНИКИ!#REF!,7,FALSE)</f>
        <v>#REF!</v>
      </c>
      <c r="H15" s="135" t="str">
        <f>VLOOKUP($T15,УЧАСТНИКИ!$A$1:$K$716,11,FALSE)</f>
        <v>СДЮСШОР ТАСМА</v>
      </c>
      <c r="I15" s="264">
        <v>10.35</v>
      </c>
      <c r="J15" s="264" t="s">
        <v>135</v>
      </c>
      <c r="K15" s="264">
        <v>10.86</v>
      </c>
      <c r="L15" s="264">
        <v>10.72</v>
      </c>
      <c r="M15" s="264">
        <v>11.07</v>
      </c>
      <c r="N15" s="264">
        <v>11.17</v>
      </c>
      <c r="O15" s="265">
        <f>MAX(I15:N15)</f>
        <v>11.17</v>
      </c>
      <c r="P15" s="266">
        <v>3</v>
      </c>
      <c r="Q15" s="507" t="str">
        <f>VLOOKUP($T15,УЧАСТНИКИ!$A$1:$K$716,9,FALSE)</f>
        <v>Л</v>
      </c>
      <c r="R15" s="266"/>
      <c r="S15" s="300" t="str">
        <f>VLOOKUP($T15,УЧАСТНИКИ!$A$1:$K$716,10,FALSE)</f>
        <v>ПОПОВЫ НИ ЮМ</v>
      </c>
      <c r="T15" s="189">
        <v>29</v>
      </c>
    </row>
    <row r="16" spans="1:33" ht="23.1" customHeight="1" x14ac:dyDescent="0.25">
      <c r="A16" s="132">
        <v>7</v>
      </c>
      <c r="B16" s="292" t="str">
        <f>VLOOKUP($T16,УЧАСТНИКИ!$A$1:$K$716,3,FALSE)</f>
        <v>КОНОНИХА ЕГОР</v>
      </c>
      <c r="C16" s="305">
        <f>T16</f>
        <v>40</v>
      </c>
      <c r="D16" s="135">
        <f>VLOOKUP($T16,УЧАСТНИКИ!$A$1:$K$716,4,FALSE)</f>
        <v>1998</v>
      </c>
      <c r="E16" s="135">
        <f>VLOOKUP($T16,УЧАСТНИКИ!$A$1:$K$716,8,FALSE)</f>
        <v>2</v>
      </c>
      <c r="F16" s="217" t="str">
        <f>VLOOKUP($T16,УЧАСТНИКИ!$A$1:$K$716,5,FALSE)</f>
        <v>КАЗАНЬ</v>
      </c>
      <c r="G16" s="135" t="e">
        <f>VLOOKUP($T16,УЧАСТНИКИ!#REF!,7,FALSE)</f>
        <v>#REF!</v>
      </c>
      <c r="H16" s="135" t="str">
        <f>VLOOKUP($T16,УЧАСТНИКИ!$A$1:$K$716,11,FALSE)</f>
        <v>ДЮСШ ОЛИМП</v>
      </c>
      <c r="I16" s="264">
        <v>8.9</v>
      </c>
      <c r="J16" s="264" t="s">
        <v>135</v>
      </c>
      <c r="K16" s="264">
        <v>6.46</v>
      </c>
      <c r="L16" s="264">
        <v>7.52</v>
      </c>
      <c r="M16" s="264">
        <v>7.89</v>
      </c>
      <c r="N16" s="264">
        <v>8.36</v>
      </c>
      <c r="O16" s="265">
        <f>MAX(I16:N16)</f>
        <v>8.9</v>
      </c>
      <c r="P16" s="266" t="s">
        <v>155</v>
      </c>
      <c r="Q16" s="507" t="str">
        <f>VLOOKUP($T16,УЧАСТНИКИ!$A$1:$K$716,9,FALSE)</f>
        <v>Л</v>
      </c>
      <c r="R16" s="266"/>
      <c r="S16" s="300" t="str">
        <f>VLOOKUP($T16,УЧАСТНИКИ!$A$1:$K$716,10,FALSE)</f>
        <v>ШАШНИКОВ СЕ</v>
      </c>
      <c r="T16" s="189">
        <v>40</v>
      </c>
    </row>
    <row r="17" spans="1:20" ht="23.1" customHeight="1" x14ac:dyDescent="0.25">
      <c r="A17" s="132">
        <v>8</v>
      </c>
      <c r="B17" s="292" t="str">
        <f>VLOOKUP($T17,УЧАСТНИКИ!$A$1:$K$716,3,FALSE)</f>
        <v>КУЗЬМИЧЕВ ДАНИЭЛЬ</v>
      </c>
      <c r="C17" s="305">
        <f>T17</f>
        <v>3798</v>
      </c>
      <c r="D17" s="135">
        <f>VLOOKUP($T17,УЧАСТНИКИ!$A$1:$K$716,4,FALSE)</f>
        <v>2000</v>
      </c>
      <c r="E17" s="135">
        <f>VLOOKUP($T17,УЧАСТНИКИ!$A$1:$K$716,8,FALSE)</f>
        <v>2</v>
      </c>
      <c r="F17" s="217" t="str">
        <f>VLOOKUP($T17,УЧАСТНИКИ!$A$1:$K$716,5,FALSE)</f>
        <v>КАЗАНЬ</v>
      </c>
      <c r="G17" s="135" t="e">
        <f>VLOOKUP($T17,УЧАСТНИКИ!#REF!,7,FALSE)</f>
        <v>#REF!</v>
      </c>
      <c r="H17" s="135" t="str">
        <f>VLOOKUP($T17,УЧАСТНИКИ!$A$1:$K$716,11,FALSE)</f>
        <v>СТРЕЛА</v>
      </c>
      <c r="I17" s="264">
        <v>7.4</v>
      </c>
      <c r="J17" s="264" t="s">
        <v>135</v>
      </c>
      <c r="K17" s="264" t="s">
        <v>135</v>
      </c>
      <c r="L17" s="264">
        <v>7.25</v>
      </c>
      <c r="M17" s="264">
        <v>7.38</v>
      </c>
      <c r="N17" s="264" t="s">
        <v>135</v>
      </c>
      <c r="O17" s="265">
        <f>MAX(I17:N17)</f>
        <v>7.4</v>
      </c>
      <c r="P17" s="266" t="s">
        <v>155</v>
      </c>
      <c r="Q17" s="507" t="str">
        <f>VLOOKUP($T17,УЧАСТНИКИ!$A$1:$K$716,9,FALSE)</f>
        <v>Л</v>
      </c>
      <c r="R17" s="266"/>
      <c r="S17" s="300" t="str">
        <f>VLOOKUP($T17,УЧАСТНИКИ!$A$1:$K$716,10,FALSE)</f>
        <v>МАШИН ВП</v>
      </c>
      <c r="T17" s="189">
        <v>3798</v>
      </c>
    </row>
    <row r="18" spans="1:20" ht="23.1" customHeight="1" x14ac:dyDescent="0.25">
      <c r="A18" s="132"/>
      <c r="B18" s="292" t="str">
        <f>VLOOKUP($T18,УЧАСТНИКИ!$A$1:$K$716,3,FALSE)</f>
        <v>ИВАНОВ ВЛАДИСЛАВ</v>
      </c>
      <c r="C18" s="305">
        <f>T18</f>
        <v>31</v>
      </c>
      <c r="D18" s="135">
        <f>VLOOKUP($T18,УЧАСТНИКИ!$A$1:$K$716,4,FALSE)</f>
        <v>1998</v>
      </c>
      <c r="E18" s="135" t="str">
        <f>VLOOKUP($T18,УЧАСТНИКИ!$A$1:$K$716,8,FALSE)</f>
        <v>КМС</v>
      </c>
      <c r="F18" s="217" t="str">
        <f>VLOOKUP($T18,УЧАСТНИКИ!$A$1:$K$716,5,FALSE)</f>
        <v>КАЗАНЬ</v>
      </c>
      <c r="G18" s="135" t="e">
        <f>VLOOKUP($T18,УЧАСТНИКИ!#REF!,7,FALSE)</f>
        <v>#REF!</v>
      </c>
      <c r="H18" s="135" t="str">
        <f>VLOOKUP($T18,УЧАСТНИКИ!$A$1:$K$716,11,FALSE)</f>
        <v>СДЮСШОР ТАСМА</v>
      </c>
      <c r="I18" s="264" t="s">
        <v>135</v>
      </c>
      <c r="J18" s="264" t="s">
        <v>135</v>
      </c>
      <c r="K18" s="264" t="s">
        <v>135</v>
      </c>
      <c r="L18" s="264"/>
      <c r="M18" s="264"/>
      <c r="N18" s="264"/>
      <c r="O18" s="265" t="s">
        <v>179</v>
      </c>
      <c r="P18" s="266"/>
      <c r="Q18" s="507" t="s">
        <v>158</v>
      </c>
      <c r="R18" s="266"/>
      <c r="S18" s="300" t="str">
        <f>VLOOKUP($T18,УЧАСТНИКИ!$A$1:$K$716,10,FALSE)</f>
        <v>ПОПОВ НИ</v>
      </c>
      <c r="T18" s="189">
        <v>31</v>
      </c>
    </row>
    <row r="19" spans="1:20" ht="23.1" customHeight="1" x14ac:dyDescent="0.25">
      <c r="A19" s="132"/>
      <c r="B19" s="292" t="str">
        <f>VLOOKUP($T19,УЧАСТНИКИ!$A$1:$K$716,3,FALSE)</f>
        <v>БЛОХИН РОМАН</v>
      </c>
      <c r="C19" s="305">
        <f>T19</f>
        <v>3793</v>
      </c>
      <c r="D19" s="135">
        <f>VLOOKUP($T19,УЧАСТНИКИ!$A$1:$K$716,4,FALSE)</f>
        <v>2001</v>
      </c>
      <c r="E19" s="135">
        <f>VLOOKUP($T19,УЧАСТНИКИ!$A$1:$K$716,8,FALSE)</f>
        <v>1</v>
      </c>
      <c r="F19" s="217" t="str">
        <f>VLOOKUP($T19,УЧАСТНИКИ!$A$1:$K$716,5,FALSE)</f>
        <v>КАЗАНЬ</v>
      </c>
      <c r="G19" s="135" t="e">
        <f>VLOOKUP($T19,УЧАСТНИКИ!#REF!,7,FALSE)</f>
        <v>#REF!</v>
      </c>
      <c r="H19" s="135" t="str">
        <f>VLOOKUP($T19,УЧАСТНИКИ!$A$1:$K$716,11,FALSE)</f>
        <v>СДЮСШОР ЛА</v>
      </c>
      <c r="I19" s="264"/>
      <c r="J19" s="264"/>
      <c r="K19" s="264"/>
      <c r="L19" s="264"/>
      <c r="M19" s="264"/>
      <c r="N19" s="264"/>
      <c r="O19" s="265" t="s">
        <v>177</v>
      </c>
      <c r="P19" s="266"/>
      <c r="Q19" s="507">
        <f>VLOOKUP($T19,УЧАСТНИКИ!$A$1:$K$716,9,FALSE)</f>
        <v>3</v>
      </c>
      <c r="R19" s="266">
        <v>0</v>
      </c>
      <c r="S19" s="300" t="str">
        <f>VLOOKUP($T19,УЧАСТНИКИ!$A$1:$K$716,10,FALSE)</f>
        <v>ЯШИНЫ ЖЛ АН</v>
      </c>
      <c r="T19" s="189">
        <v>3793</v>
      </c>
    </row>
    <row r="20" spans="1:20" ht="23.1" customHeight="1" x14ac:dyDescent="0.25">
      <c r="A20" s="132"/>
      <c r="B20" s="292" t="str">
        <f>VLOOKUP($T20,УЧАСТНИКИ!$A$1:$K$716,3,FALSE)</f>
        <v>ЗОРИН АРТУР</v>
      </c>
      <c r="C20" s="305">
        <f>T20</f>
        <v>3741</v>
      </c>
      <c r="D20" s="135">
        <f>VLOOKUP($T20,УЧАСТНИКИ!$A$1:$K$716,4,FALSE)</f>
        <v>1998</v>
      </c>
      <c r="E20" s="135">
        <f>VLOOKUP($T20,УЧАСТНИКИ!$A$1:$K$716,8,FALSE)</f>
        <v>1</v>
      </c>
      <c r="F20" s="217" t="str">
        <f>VLOOKUP($T20,УЧАСТНИКИ!$A$1:$K$716,5,FALSE)</f>
        <v>КАЗАНЬ</v>
      </c>
      <c r="G20" s="135" t="e">
        <f>VLOOKUP($T20,УЧАСТНИКИ!#REF!,7,FALSE)</f>
        <v>#REF!</v>
      </c>
      <c r="H20" s="135" t="str">
        <f>VLOOKUP($T20,УЧАСТНИКИ!$A$1:$K$716,11,FALSE)</f>
        <v>СДЮСШОР ЛА</v>
      </c>
      <c r="I20" s="264"/>
      <c r="J20" s="264"/>
      <c r="K20" s="264"/>
      <c r="L20" s="264"/>
      <c r="M20" s="264"/>
      <c r="N20" s="264"/>
      <c r="O20" s="265" t="s">
        <v>177</v>
      </c>
      <c r="P20" s="266"/>
      <c r="Q20" s="507">
        <f>VLOOKUP($T20,УЧАСТНИКИ!$A$1:$K$716,9,FALSE)</f>
        <v>3</v>
      </c>
      <c r="R20" s="266">
        <v>0</v>
      </c>
      <c r="S20" s="300" t="str">
        <f>VLOOKUP($T20,УЧАСТНИКИ!$A$1:$K$716,10,FALSE)</f>
        <v>ФАТЫХОВА ЕВ</v>
      </c>
      <c r="T20" s="189">
        <v>3741</v>
      </c>
    </row>
    <row r="21" spans="1:20" ht="23.1" customHeight="1" x14ac:dyDescent="0.25">
      <c r="A21" s="132">
        <v>3</v>
      </c>
      <c r="B21" s="292" t="str">
        <f>VLOOKUP($T21,УЧАСТНИКИ!$A$1:$K$716,3,FALSE)</f>
        <v>ХАЛЯПОВ ЭРНЕСТ</v>
      </c>
      <c r="C21" s="305">
        <f>T21</f>
        <v>3772</v>
      </c>
      <c r="D21" s="135">
        <f>VLOOKUP($T21,УЧАСТНИКИ!$A$1:$K$716,4,FALSE)</f>
        <v>1998</v>
      </c>
      <c r="E21" s="135">
        <f>VLOOKUP($T21,УЧАСТНИКИ!$A$1:$K$716,8,FALSE)</f>
        <v>1</v>
      </c>
      <c r="F21" s="217" t="str">
        <f>VLOOKUP($T21,УЧАСТНИКИ!$A$1:$K$716,5,FALSE)</f>
        <v>КАЗАНЬ</v>
      </c>
      <c r="G21" s="135" t="e">
        <f>VLOOKUP($T21,УЧАСТНИКИ!#REF!,7,FALSE)</f>
        <v>#REF!</v>
      </c>
      <c r="H21" s="135" t="str">
        <f>VLOOKUP($T21,УЧАСТНИКИ!$A$1:$K$716,11,FALSE)</f>
        <v>КДЮСШ АВИАТОР</v>
      </c>
      <c r="I21" s="264">
        <v>11.36</v>
      </c>
      <c r="J21" s="264" t="s">
        <v>135</v>
      </c>
      <c r="K21" s="264" t="s">
        <v>135</v>
      </c>
      <c r="L21" s="264" t="s">
        <v>135</v>
      </c>
      <c r="M21" s="264">
        <v>12.27</v>
      </c>
      <c r="N21" s="264">
        <v>11.89</v>
      </c>
      <c r="O21" s="265">
        <f>MAX(I21:N21)</f>
        <v>12.27</v>
      </c>
      <c r="P21" s="266">
        <v>2</v>
      </c>
      <c r="Q21" s="411" t="str">
        <f>VLOOKUP($T21,УЧАСТНИКИ!$A$1:$K$716,9,FALSE)</f>
        <v>Л</v>
      </c>
      <c r="R21" s="137"/>
      <c r="S21" s="300" t="str">
        <f>VLOOKUP($T21,УЧАСТНИКИ!$A$1:$K$716,10,FALSE)</f>
        <v>-</v>
      </c>
      <c r="T21" s="189">
        <v>3772</v>
      </c>
    </row>
    <row r="22" spans="1:20" ht="23.1" customHeight="1" x14ac:dyDescent="0.25">
      <c r="A22" s="132">
        <v>12</v>
      </c>
      <c r="B22" s="292" t="e">
        <f>VLOOKUP($T22,УЧАСТНИКИ!$A$1:$K$716,3,FALSE)</f>
        <v>#N/A</v>
      </c>
      <c r="C22" s="305">
        <f t="shared" ref="C22:C29" si="0">T22</f>
        <v>0</v>
      </c>
      <c r="D22" s="135" t="e">
        <f>VLOOKUP($T22,УЧАСТНИКИ!$A$1:$K$716,4,FALSE)</f>
        <v>#N/A</v>
      </c>
      <c r="E22" s="135" t="e">
        <f>VLOOKUP($T22,УЧАСТНИКИ!$A$1:$K$716,8,FALSE)</f>
        <v>#N/A</v>
      </c>
      <c r="F22" s="217" t="e">
        <f>VLOOKUP($T22,УЧАСТНИКИ!$A$1:$K$716,5,FALSE)</f>
        <v>#N/A</v>
      </c>
      <c r="G22" s="135" t="e">
        <f>VLOOKUP($T22,УЧАСТНИКИ!#REF!,7,FALSE)</f>
        <v>#REF!</v>
      </c>
      <c r="H22" s="135" t="e">
        <f>VLOOKUP($T22,УЧАСТНИКИ!$A$1:$K$716,11,FALSE)</f>
        <v>#N/A</v>
      </c>
      <c r="I22" s="264">
        <v>9.5500000000000007</v>
      </c>
      <c r="J22" s="264">
        <v>9.27</v>
      </c>
      <c r="K22" s="264">
        <v>8.86</v>
      </c>
      <c r="L22" s="264"/>
      <c r="M22" s="264"/>
      <c r="N22" s="264"/>
      <c r="O22" s="265">
        <f t="shared" ref="O22:O25" si="1">MAX(I22:N22)</f>
        <v>9.5500000000000007</v>
      </c>
      <c r="P22" s="266" t="s">
        <v>64</v>
      </c>
      <c r="Q22" s="411" t="e">
        <f>VLOOKUP($T22,УЧАСТНИКИ!$A$1:$K$716,9,FALSE)</f>
        <v>#N/A</v>
      </c>
      <c r="R22" s="137">
        <v>9</v>
      </c>
      <c r="S22" s="300" t="e">
        <f>VLOOKUP($T22,УЧАСТНИКИ!$A$1:$K$716,10,FALSE)</f>
        <v>#N/A</v>
      </c>
      <c r="T22" s="189"/>
    </row>
    <row r="23" spans="1:20" ht="23.1" customHeight="1" x14ac:dyDescent="0.25">
      <c r="A23" s="132">
        <v>13</v>
      </c>
      <c r="B23" s="292" t="e">
        <f>VLOOKUP($T23,УЧАСТНИКИ!$A$1:$K$716,3,FALSE)</f>
        <v>#N/A</v>
      </c>
      <c r="C23" s="305">
        <f t="shared" si="0"/>
        <v>0</v>
      </c>
      <c r="D23" s="135" t="e">
        <f>VLOOKUP($T23,УЧАСТНИКИ!$A$1:$K$716,4,FALSE)</f>
        <v>#N/A</v>
      </c>
      <c r="E23" s="135" t="e">
        <f>VLOOKUP($T23,УЧАСТНИКИ!$A$1:$K$716,8,FALSE)</f>
        <v>#N/A</v>
      </c>
      <c r="F23" s="217" t="e">
        <f>VLOOKUP($T23,УЧАСТНИКИ!$A$1:$K$716,5,FALSE)</f>
        <v>#N/A</v>
      </c>
      <c r="G23" s="135" t="e">
        <f>VLOOKUP($T23,УЧАСТНИКИ!#REF!,7,FALSE)</f>
        <v>#REF!</v>
      </c>
      <c r="H23" s="135" t="e">
        <f>VLOOKUP($T23,УЧАСТНИКИ!$A$1:$K$716,11,FALSE)</f>
        <v>#N/A</v>
      </c>
      <c r="I23" s="264">
        <v>8.84</v>
      </c>
      <c r="J23" s="264">
        <v>9.09</v>
      </c>
      <c r="K23" s="264">
        <v>8.76</v>
      </c>
      <c r="L23" s="264"/>
      <c r="M23" s="264"/>
      <c r="N23" s="264"/>
      <c r="O23" s="265">
        <f t="shared" si="1"/>
        <v>9.09</v>
      </c>
      <c r="P23" s="266" t="s">
        <v>69</v>
      </c>
      <c r="Q23" s="411" t="e">
        <f>VLOOKUP($T23,УЧАСТНИКИ!$A$1:$K$716,9,FALSE)</f>
        <v>#N/A</v>
      </c>
      <c r="R23" s="137">
        <v>0</v>
      </c>
      <c r="S23" s="300" t="e">
        <f>VLOOKUP($T23,УЧАСТНИКИ!$A$1:$K$716,10,FALSE)</f>
        <v>#N/A</v>
      </c>
      <c r="T23" s="189"/>
    </row>
    <row r="24" spans="1:20" ht="23.1" customHeight="1" x14ac:dyDescent="0.25">
      <c r="A24" s="132">
        <v>14</v>
      </c>
      <c r="B24" s="292" t="e">
        <f>VLOOKUP($T24,УЧАСТНИКИ!$A$1:$K$716,3,FALSE)</f>
        <v>#N/A</v>
      </c>
      <c r="C24" s="305">
        <f t="shared" si="0"/>
        <v>0</v>
      </c>
      <c r="D24" s="135" t="e">
        <f>VLOOKUP($T24,УЧАСТНИКИ!$A$1:$K$716,4,FALSE)</f>
        <v>#N/A</v>
      </c>
      <c r="E24" s="135" t="e">
        <f>VLOOKUP($T24,УЧАСТНИКИ!$A$1:$K$716,8,FALSE)</f>
        <v>#N/A</v>
      </c>
      <c r="F24" s="217" t="e">
        <f>VLOOKUP($T24,УЧАСТНИКИ!$A$1:$K$716,5,FALSE)</f>
        <v>#N/A</v>
      </c>
      <c r="G24" s="135" t="e">
        <f>VLOOKUP($T24,УЧАСТНИКИ!#REF!,7,FALSE)</f>
        <v>#REF!</v>
      </c>
      <c r="H24" s="135" t="e">
        <f>VLOOKUP($T24,УЧАСТНИКИ!$A$1:$K$716,11,FALSE)</f>
        <v>#N/A</v>
      </c>
      <c r="I24" s="264">
        <v>8.27</v>
      </c>
      <c r="J24" s="264">
        <v>7.7</v>
      </c>
      <c r="K24" s="264">
        <v>7.65</v>
      </c>
      <c r="L24" s="264"/>
      <c r="M24" s="264"/>
      <c r="N24" s="264"/>
      <c r="O24" s="265">
        <f t="shared" si="1"/>
        <v>8.27</v>
      </c>
      <c r="P24" s="266" t="s">
        <v>155</v>
      </c>
      <c r="Q24" s="411" t="e">
        <f>VLOOKUP($T24,УЧАСТНИКИ!$A$1:$K$716,9,FALSE)</f>
        <v>#N/A</v>
      </c>
      <c r="R24" s="137">
        <v>0</v>
      </c>
      <c r="S24" s="300" t="e">
        <f>VLOOKUP($T24,УЧАСТНИКИ!$A$1:$K$716,10,FALSE)</f>
        <v>#N/A</v>
      </c>
      <c r="T24" s="189"/>
    </row>
    <row r="25" spans="1:20" ht="23.1" customHeight="1" x14ac:dyDescent="0.25">
      <c r="A25" s="132">
        <v>15</v>
      </c>
      <c r="B25" s="292" t="e">
        <f>VLOOKUP($T25,УЧАСТНИКИ!$A$1:$K$716,3,FALSE)</f>
        <v>#N/A</v>
      </c>
      <c r="C25" s="305">
        <f t="shared" si="0"/>
        <v>0</v>
      </c>
      <c r="D25" s="135" t="e">
        <f>VLOOKUP($T25,УЧАСТНИКИ!$A$1:$K$716,4,FALSE)</f>
        <v>#N/A</v>
      </c>
      <c r="E25" s="135" t="e">
        <f>VLOOKUP($T25,УЧАСТНИКИ!$A$1:$K$716,8,FALSE)</f>
        <v>#N/A</v>
      </c>
      <c r="F25" s="217" t="e">
        <f>VLOOKUP($T25,УЧАСТНИКИ!$A$1:$K$716,5,FALSE)</f>
        <v>#N/A</v>
      </c>
      <c r="G25" s="135" t="e">
        <f>VLOOKUP($T25,УЧАСТНИКИ!#REF!,7,FALSE)</f>
        <v>#REF!</v>
      </c>
      <c r="H25" s="135" t="e">
        <f>VLOOKUP($T25,УЧАСТНИКИ!$A$1:$K$716,11,FALSE)</f>
        <v>#N/A</v>
      </c>
      <c r="I25" s="264" t="s">
        <v>135</v>
      </c>
      <c r="J25" s="264" t="s">
        <v>135</v>
      </c>
      <c r="K25" s="264">
        <v>7.81</v>
      </c>
      <c r="L25" s="264"/>
      <c r="M25" s="264"/>
      <c r="N25" s="264"/>
      <c r="O25" s="265">
        <f t="shared" si="1"/>
        <v>7.81</v>
      </c>
      <c r="P25" s="266" t="s">
        <v>155</v>
      </c>
      <c r="Q25" s="411" t="e">
        <f>VLOOKUP($T25,УЧАСТНИКИ!$A$1:$K$716,9,FALSE)</f>
        <v>#N/A</v>
      </c>
      <c r="R25" s="137">
        <v>0</v>
      </c>
      <c r="S25" s="300" t="e">
        <f>VLOOKUP($T25,УЧАСТНИКИ!$A$1:$K$716,10,FALSE)</f>
        <v>#N/A</v>
      </c>
      <c r="T25" s="189"/>
    </row>
    <row r="26" spans="1:20" ht="23.1" customHeight="1" x14ac:dyDescent="0.25">
      <c r="A26" s="132"/>
      <c r="B26" s="292" t="e">
        <f>VLOOKUP($T26,УЧАСТНИКИ!$A$1:$K$716,3,FALSE)</f>
        <v>#N/A</v>
      </c>
      <c r="C26" s="305">
        <f t="shared" si="0"/>
        <v>0</v>
      </c>
      <c r="D26" s="135" t="e">
        <f>VLOOKUP($T26,УЧАСТНИКИ!$A$1:$K$716,4,FALSE)</f>
        <v>#N/A</v>
      </c>
      <c r="E26" s="135" t="e">
        <f>VLOOKUP($T26,УЧАСТНИКИ!$A$1:$K$716,8,FALSE)</f>
        <v>#N/A</v>
      </c>
      <c r="F26" s="217" t="e">
        <f>VLOOKUP($T26,УЧАСТНИКИ!$A$1:$K$716,5,FALSE)</f>
        <v>#N/A</v>
      </c>
      <c r="G26" s="135" t="e">
        <f>VLOOKUP($T26,УЧАСТНИКИ!#REF!,7,FALSE)</f>
        <v>#REF!</v>
      </c>
      <c r="H26" s="135" t="e">
        <f>VLOOKUP($T26,УЧАСТНИКИ!$A$1:$K$716,11,FALSE)</f>
        <v>#N/A</v>
      </c>
      <c r="I26" s="264" t="s">
        <v>135</v>
      </c>
      <c r="J26" s="264" t="s">
        <v>135</v>
      </c>
      <c r="K26" s="264" t="s">
        <v>135</v>
      </c>
      <c r="L26" s="264"/>
      <c r="M26" s="264"/>
      <c r="N26" s="264"/>
      <c r="O26" s="265" t="s">
        <v>179</v>
      </c>
      <c r="P26" s="266"/>
      <c r="Q26" s="411" t="e">
        <f>VLOOKUP($T26,УЧАСТНИКИ!$A$1:$K$716,9,FALSE)</f>
        <v>#N/A</v>
      </c>
      <c r="R26" s="137">
        <v>0</v>
      </c>
      <c r="S26" s="300" t="e">
        <f>VLOOKUP($T26,УЧАСТНИКИ!$A$1:$K$716,10,FALSE)</f>
        <v>#N/A</v>
      </c>
      <c r="T26" s="189"/>
    </row>
    <row r="27" spans="1:20" ht="23.1" customHeight="1" x14ac:dyDescent="0.25">
      <c r="A27" s="132"/>
      <c r="B27" s="292" t="e">
        <f>VLOOKUP($T27,УЧАСТНИКИ!$A$1:$K$716,3,FALSE)</f>
        <v>#N/A</v>
      </c>
      <c r="C27" s="305">
        <f t="shared" si="0"/>
        <v>0</v>
      </c>
      <c r="D27" s="135" t="e">
        <f>VLOOKUP($T27,УЧАСТНИКИ!$A$1:$K$716,4,FALSE)</f>
        <v>#N/A</v>
      </c>
      <c r="E27" s="135" t="e">
        <f>VLOOKUP($T27,УЧАСТНИКИ!$A$1:$K$716,8,FALSE)</f>
        <v>#N/A</v>
      </c>
      <c r="F27" s="217" t="e">
        <f>VLOOKUP($T27,УЧАСТНИКИ!$A$1:$K$716,5,FALSE)</f>
        <v>#N/A</v>
      </c>
      <c r="G27" s="135" t="e">
        <f>VLOOKUP($T27,УЧАСТНИКИ!#REF!,7,FALSE)</f>
        <v>#REF!</v>
      </c>
      <c r="H27" s="135" t="e">
        <f>VLOOKUP($T27,УЧАСТНИКИ!$A$1:$K$716,11,FALSE)</f>
        <v>#N/A</v>
      </c>
      <c r="I27" s="264" t="s">
        <v>133</v>
      </c>
      <c r="J27" s="264" t="s">
        <v>133</v>
      </c>
      <c r="K27" s="264" t="s">
        <v>133</v>
      </c>
      <c r="L27" s="264"/>
      <c r="M27" s="264"/>
      <c r="N27" s="264"/>
      <c r="O27" s="265" t="s">
        <v>179</v>
      </c>
      <c r="P27" s="266"/>
      <c r="Q27" s="411" t="e">
        <f>VLOOKUP($T27,УЧАСТНИКИ!$A$1:$K$716,9,FALSE)</f>
        <v>#N/A</v>
      </c>
      <c r="R27" s="137"/>
      <c r="S27" s="300" t="e">
        <f>VLOOKUP($T27,УЧАСТНИКИ!$A$1:$K$716,10,FALSE)</f>
        <v>#N/A</v>
      </c>
      <c r="T27" s="189"/>
    </row>
    <row r="28" spans="1:20" ht="23.1" customHeight="1" x14ac:dyDescent="0.25">
      <c r="A28" s="132" t="s">
        <v>70</v>
      </c>
      <c r="B28" s="292" t="e">
        <f>VLOOKUP($T28,УЧАСТНИКИ!$A$1:$K$716,3,FALSE)</f>
        <v>#N/A</v>
      </c>
      <c r="C28" s="305">
        <f t="shared" si="0"/>
        <v>0</v>
      </c>
      <c r="D28" s="135" t="e">
        <f>VLOOKUP($T28,УЧАСТНИКИ!$A$1:$K$716,4,FALSE)</f>
        <v>#N/A</v>
      </c>
      <c r="E28" s="135" t="e">
        <f>VLOOKUP($T28,УЧАСТНИКИ!$A$1:$K$716,8,FALSE)</f>
        <v>#N/A</v>
      </c>
      <c r="F28" s="217" t="e">
        <f>VLOOKUP($T28,УЧАСТНИКИ!$A$1:$K$716,5,FALSE)</f>
        <v>#N/A</v>
      </c>
      <c r="G28" s="135" t="e">
        <f>VLOOKUP($T28,УЧАСТНИКИ!#REF!,7,FALSE)</f>
        <v>#REF!</v>
      </c>
      <c r="H28" s="135" t="e">
        <f>VLOOKUP($T28,УЧАСТНИКИ!$A$1:$K$716,11,FALSE)</f>
        <v>#N/A</v>
      </c>
      <c r="I28" s="264">
        <v>12.43</v>
      </c>
      <c r="J28" s="264">
        <v>12.4</v>
      </c>
      <c r="K28" s="264">
        <v>12.36</v>
      </c>
      <c r="L28" s="264"/>
      <c r="M28" s="264"/>
      <c r="N28" s="264"/>
      <c r="O28" s="265">
        <f>MAX(I28:N28)</f>
        <v>12.43</v>
      </c>
      <c r="P28" s="266">
        <v>2</v>
      </c>
      <c r="Q28" s="411"/>
      <c r="R28" s="137"/>
      <c r="S28" s="300" t="e">
        <f>VLOOKUP($T28,УЧАСТНИКИ!$A$1:$K$716,10,FALSE)</f>
        <v>#N/A</v>
      </c>
      <c r="T28" s="189"/>
    </row>
    <row r="29" spans="1:20" ht="23.1" customHeight="1" x14ac:dyDescent="0.25">
      <c r="A29" s="132" t="s">
        <v>70</v>
      </c>
      <c r="B29" s="292" t="e">
        <f>VLOOKUP($T29,УЧАСТНИКИ!$A$1:$K$716,3,FALSE)</f>
        <v>#N/A</v>
      </c>
      <c r="C29" s="305">
        <f t="shared" si="0"/>
        <v>0</v>
      </c>
      <c r="D29" s="135" t="e">
        <f>VLOOKUP($T29,УЧАСТНИКИ!$A$1:$K$716,4,FALSE)</f>
        <v>#N/A</v>
      </c>
      <c r="E29" s="135" t="e">
        <f>VLOOKUP($T29,УЧАСТНИКИ!$A$1:$K$716,8,FALSE)</f>
        <v>#N/A</v>
      </c>
      <c r="F29" s="217" t="e">
        <f>VLOOKUP($T29,УЧАСТНИКИ!$A$1:$K$716,5,FALSE)</f>
        <v>#N/A</v>
      </c>
      <c r="G29" s="135" t="e">
        <f>VLOOKUP($T29,УЧАСТНИКИ!#REF!,7,FALSE)</f>
        <v>#REF!</v>
      </c>
      <c r="H29" s="135" t="e">
        <f>VLOOKUP($T29,УЧАСТНИКИ!$A$1:$K$716,11,FALSE)</f>
        <v>#N/A</v>
      </c>
      <c r="I29" s="264">
        <v>9.6</v>
      </c>
      <c r="J29" s="264">
        <v>8.68</v>
      </c>
      <c r="K29" s="264">
        <v>10.07</v>
      </c>
      <c r="L29" s="264"/>
      <c r="M29" s="264"/>
      <c r="N29" s="264"/>
      <c r="O29" s="265">
        <f>MAX(I29:N29)</f>
        <v>10.07</v>
      </c>
      <c r="P29" s="266" t="s">
        <v>64</v>
      </c>
      <c r="Q29" s="411"/>
      <c r="R29" s="137"/>
      <c r="S29" s="300" t="e">
        <f>VLOOKUP($T29,УЧАСТНИКИ!$A$1:$K$716,10,FALSE)</f>
        <v>#N/A</v>
      </c>
      <c r="T29" s="189"/>
    </row>
    <row r="30" spans="1:20" ht="21.75" customHeight="1" x14ac:dyDescent="0.2">
      <c r="A30" s="127"/>
      <c r="B30" s="467" t="str">
        <f>Name_9</f>
        <v>МУЖЧИНЫ 2001г.р. и старше</v>
      </c>
      <c r="C30" s="468"/>
      <c r="D30" s="469"/>
      <c r="E30" s="247" t="s">
        <v>268</v>
      </c>
      <c r="F30" s="128"/>
      <c r="G30" s="129"/>
      <c r="H30" s="128"/>
      <c r="I30" s="185"/>
      <c r="J30" s="129"/>
      <c r="K30" s="128"/>
      <c r="L30" s="128"/>
      <c r="M30" s="128"/>
      <c r="N30" s="128"/>
      <c r="O30" s="128"/>
      <c r="P30" s="128"/>
      <c r="Q30" s="414"/>
      <c r="R30" s="414"/>
      <c r="S30" s="131"/>
    </row>
    <row r="31" spans="1:20" ht="23.1" customHeight="1" x14ac:dyDescent="0.25">
      <c r="A31" s="132">
        <v>1</v>
      </c>
      <c r="B31" s="292" t="e">
        <f>VLOOKUP($T31,УЧАСТНИКИ!$A$1:$K$716,3,FALSE)</f>
        <v>#N/A</v>
      </c>
      <c r="C31" s="305">
        <f>T31</f>
        <v>0</v>
      </c>
      <c r="D31" s="135" t="e">
        <f>VLOOKUP($T31,УЧАСТНИКИ!$A$1:$K$716,4,FALSE)</f>
        <v>#N/A</v>
      </c>
      <c r="E31" s="135" t="e">
        <f>VLOOKUP($T31,УЧАСТНИКИ!$A$1:$K$716,8,FALSE)</f>
        <v>#N/A</v>
      </c>
      <c r="F31" s="217" t="e">
        <f>VLOOKUP($T31,УЧАСТНИКИ!$A$1:$K$716,5,FALSE)</f>
        <v>#N/A</v>
      </c>
      <c r="G31" s="135" t="e">
        <f>VLOOKUP($T31,УЧАСТНИКИ!#REF!,7,FALSE)</f>
        <v>#REF!</v>
      </c>
      <c r="H31" s="135" t="e">
        <f>VLOOKUP($T31,УЧАСТНИКИ!$A$1:$K$716,11,FALSE)</f>
        <v>#N/A</v>
      </c>
      <c r="I31" s="264">
        <v>10</v>
      </c>
      <c r="J31" s="264">
        <v>11</v>
      </c>
      <c r="K31" s="264">
        <v>10.42</v>
      </c>
      <c r="L31" s="264">
        <v>11.04</v>
      </c>
      <c r="M31" s="264">
        <v>10.81</v>
      </c>
      <c r="N31" s="264">
        <v>10.445</v>
      </c>
      <c r="O31" s="265">
        <f>MAX(I31:N31)</f>
        <v>11.04</v>
      </c>
      <c r="P31" s="266">
        <v>3</v>
      </c>
      <c r="Q31" s="411"/>
      <c r="R31" s="137"/>
      <c r="S31" s="300" t="e">
        <f>VLOOKUP($T31,УЧАСТНИКИ!$A$1:$K$716,10,FALSE)</f>
        <v>#N/A</v>
      </c>
      <c r="T31" s="189"/>
    </row>
    <row r="32" spans="1:20" ht="23.1" customHeight="1" x14ac:dyDescent="0.25">
      <c r="A32" s="132">
        <v>2</v>
      </c>
      <c r="B32" s="292" t="e">
        <f>VLOOKUP($T32,УЧАСТНИКИ!$A$1:$K$716,3,FALSE)</f>
        <v>#N/A</v>
      </c>
      <c r="C32" s="305">
        <f>T32</f>
        <v>0</v>
      </c>
      <c r="D32" s="135" t="e">
        <f>VLOOKUP($T32,УЧАСТНИКИ!$A$1:$K$716,4,FALSE)</f>
        <v>#N/A</v>
      </c>
      <c r="E32" s="135" t="e">
        <f>VLOOKUP($T32,УЧАСТНИКИ!$A$1:$K$716,8,FALSE)</f>
        <v>#N/A</v>
      </c>
      <c r="F32" s="217" t="e">
        <f>VLOOKUP($T32,УЧАСТНИКИ!$A$1:$K$716,5,FALSE)</f>
        <v>#N/A</v>
      </c>
      <c r="G32" s="135" t="e">
        <f>VLOOKUP($T32,УЧАСТНИКИ!#REF!,7,FALSE)</f>
        <v>#REF!</v>
      </c>
      <c r="H32" s="135" t="e">
        <f>VLOOKUP($T32,УЧАСТНИКИ!$A$1:$K$716,11,FALSE)</f>
        <v>#N/A</v>
      </c>
      <c r="I32" s="264">
        <v>8.52</v>
      </c>
      <c r="J32" s="264">
        <v>8.8000000000000007</v>
      </c>
      <c r="K32" s="264">
        <v>9.06</v>
      </c>
      <c r="L32" s="264">
        <v>8.41</v>
      </c>
      <c r="M32" s="264">
        <v>9.2899999999999991</v>
      </c>
      <c r="N32" s="264">
        <v>9.26</v>
      </c>
      <c r="O32" s="265">
        <f>MAX(I32:N32)</f>
        <v>9.2899999999999991</v>
      </c>
      <c r="P32" s="266" t="s">
        <v>69</v>
      </c>
      <c r="Q32" s="411"/>
      <c r="R32" s="137"/>
      <c r="S32" s="300" t="e">
        <f>VLOOKUP($T32,УЧАСТНИКИ!$A$1:$K$716,10,FALSE)</f>
        <v>#N/A</v>
      </c>
      <c r="T32" s="189"/>
    </row>
    <row r="33" spans="1:20" ht="23.1" customHeight="1" x14ac:dyDescent="0.25">
      <c r="A33" s="132">
        <v>3</v>
      </c>
      <c r="B33" s="292" t="e">
        <f>VLOOKUP($T33,УЧАСТНИКИ!$A$1:$K$716,3,FALSE)</f>
        <v>#N/A</v>
      </c>
      <c r="C33" s="305">
        <f>T33</f>
        <v>0</v>
      </c>
      <c r="D33" s="135" t="e">
        <f>VLOOKUP($T33,УЧАСТНИКИ!$A$1:$K$716,4,FALSE)</f>
        <v>#N/A</v>
      </c>
      <c r="E33" s="135" t="e">
        <f>VLOOKUP($T33,УЧАСТНИКИ!$A$1:$K$716,8,FALSE)</f>
        <v>#N/A</v>
      </c>
      <c r="F33" s="217" t="e">
        <f>VLOOKUP($T33,УЧАСТНИКИ!$A$1:$K$716,5,FALSE)</f>
        <v>#N/A</v>
      </c>
      <c r="G33" s="135" t="e">
        <f>VLOOKUP($T33,УЧАСТНИКИ!#REF!,7,FALSE)</f>
        <v>#REF!</v>
      </c>
      <c r="H33" s="135" t="e">
        <f>VLOOKUP($T33,УЧАСТНИКИ!$A$1:$K$716,11,FALSE)</f>
        <v>#N/A</v>
      </c>
      <c r="I33" s="264">
        <v>8.01</v>
      </c>
      <c r="J33" s="264">
        <v>8.15</v>
      </c>
      <c r="K33" s="264">
        <v>7.1</v>
      </c>
      <c r="L33" s="264">
        <v>8.26</v>
      </c>
      <c r="M33" s="264">
        <v>7.78</v>
      </c>
      <c r="N33" s="264">
        <v>8.1199999999999992</v>
      </c>
      <c r="O33" s="265">
        <f>MAX(I33:N33)</f>
        <v>8.26</v>
      </c>
      <c r="P33" s="266" t="s">
        <v>155</v>
      </c>
      <c r="Q33" s="411"/>
      <c r="R33" s="137"/>
      <c r="S33" s="300" t="e">
        <f>VLOOKUP($T33,УЧАСТНИКИ!$A$1:$K$716,10,FALSE)</f>
        <v>#N/A</v>
      </c>
      <c r="T33" s="189"/>
    </row>
    <row r="34" spans="1:20" ht="23.1" customHeight="1" x14ac:dyDescent="0.25">
      <c r="A34" s="132">
        <v>4</v>
      </c>
      <c r="B34" s="292" t="e">
        <f>VLOOKUP($T34,УЧАСТНИКИ!$A$1:$K$716,3,FALSE)</f>
        <v>#N/A</v>
      </c>
      <c r="C34" s="305">
        <f>T34</f>
        <v>0</v>
      </c>
      <c r="D34" s="135" t="e">
        <f>VLOOKUP($T34,УЧАСТНИКИ!$A$1:$K$716,4,FALSE)</f>
        <v>#N/A</v>
      </c>
      <c r="E34" s="135" t="e">
        <f>VLOOKUP($T34,УЧАСТНИКИ!$A$1:$K$716,8,FALSE)</f>
        <v>#N/A</v>
      </c>
      <c r="F34" s="217" t="e">
        <f>VLOOKUP($T34,УЧАСТНИКИ!$A$1:$K$716,5,FALSE)</f>
        <v>#N/A</v>
      </c>
      <c r="G34" s="135" t="e">
        <f>VLOOKUP($T34,УЧАСТНИКИ!#REF!,7,FALSE)</f>
        <v>#REF!</v>
      </c>
      <c r="H34" s="135" t="e">
        <f>VLOOKUP($T34,УЧАСТНИКИ!$A$1:$K$716,11,FALSE)</f>
        <v>#N/A</v>
      </c>
      <c r="I34" s="264">
        <v>7.56</v>
      </c>
      <c r="J34" s="264">
        <v>7.79</v>
      </c>
      <c r="K34" s="264" t="s">
        <v>133</v>
      </c>
      <c r="L34" s="264" t="s">
        <v>133</v>
      </c>
      <c r="M34" s="264" t="s">
        <v>133</v>
      </c>
      <c r="N34" s="264" t="s">
        <v>133</v>
      </c>
      <c r="O34" s="265">
        <f>MAX(I34:N34)</f>
        <v>7.79</v>
      </c>
      <c r="P34" s="266" t="s">
        <v>155</v>
      </c>
      <c r="Q34" s="411"/>
      <c r="R34" s="137"/>
      <c r="S34" s="300" t="e">
        <f>VLOOKUP($T34,УЧАСТНИКИ!$A$1:$K$716,10,FALSE)</f>
        <v>#N/A</v>
      </c>
      <c r="T34" s="189"/>
    </row>
    <row r="35" spans="1:20" ht="23.1" customHeight="1" x14ac:dyDescent="0.25">
      <c r="A35" s="132">
        <v>5</v>
      </c>
      <c r="B35" s="292" t="e">
        <f>VLOOKUP($T35,УЧАСТНИКИ!$A$1:$K$716,3,FALSE)</f>
        <v>#N/A</v>
      </c>
      <c r="C35" s="305">
        <f>T35</f>
        <v>0</v>
      </c>
      <c r="D35" s="135" t="e">
        <f>VLOOKUP($T35,УЧАСТНИКИ!$A$1:$K$716,4,FALSE)</f>
        <v>#N/A</v>
      </c>
      <c r="E35" s="135" t="e">
        <f>VLOOKUP($T35,УЧАСТНИКИ!$A$1:$K$716,8,FALSE)</f>
        <v>#N/A</v>
      </c>
      <c r="F35" s="217" t="e">
        <f>VLOOKUP($T35,УЧАСТНИКИ!$A$1:$K$716,5,FALSE)</f>
        <v>#N/A</v>
      </c>
      <c r="G35" s="135" t="e">
        <f>VLOOKUP($T35,УЧАСТНИКИ!#REF!,7,FALSE)</f>
        <v>#REF!</v>
      </c>
      <c r="H35" s="135" t="e">
        <f>VLOOKUP($T35,УЧАСТНИКИ!$A$1:$K$716,11,FALSE)</f>
        <v>#N/A</v>
      </c>
      <c r="I35" s="264">
        <v>7.25</v>
      </c>
      <c r="J35" s="264">
        <v>7.33</v>
      </c>
      <c r="K35" s="264">
        <v>7.1</v>
      </c>
      <c r="L35" s="264">
        <v>7.19</v>
      </c>
      <c r="M35" s="264">
        <v>6.68</v>
      </c>
      <c r="N35" s="264">
        <v>7.17</v>
      </c>
      <c r="O35" s="265">
        <f>MAX(I35:N35)</f>
        <v>7.33</v>
      </c>
      <c r="P35" s="266" t="s">
        <v>155</v>
      </c>
      <c r="Q35" s="411"/>
      <c r="R35" s="137"/>
      <c r="S35" s="300" t="e">
        <f>VLOOKUP($T35,УЧАСТНИКИ!$A$1:$K$716,10,FALSE)</f>
        <v>#N/A</v>
      </c>
      <c r="T35" s="189"/>
    </row>
    <row r="36" spans="1:20" ht="23.1" customHeight="1" x14ac:dyDescent="0.25">
      <c r="A36" s="132" t="s">
        <v>271</v>
      </c>
      <c r="B36" s="292" t="e">
        <f>VLOOKUP($T36,УЧАСТНИКИ!$A$1:$K$716,3,FALSE)</f>
        <v>#N/A</v>
      </c>
      <c r="C36" s="305">
        <f t="shared" ref="C36" si="2">T36</f>
        <v>0</v>
      </c>
      <c r="D36" s="135" t="e">
        <f>VLOOKUP($T36,УЧАСТНИКИ!$A$1:$K$716,4,FALSE)</f>
        <v>#N/A</v>
      </c>
      <c r="E36" s="135" t="e">
        <f>VLOOKUP($T36,УЧАСТНИКИ!$A$1:$K$716,8,FALSE)</f>
        <v>#N/A</v>
      </c>
      <c r="F36" s="217" t="e">
        <f>VLOOKUP($T36,УЧАСТНИКИ!$A$1:$K$716,5,FALSE)</f>
        <v>#N/A</v>
      </c>
      <c r="G36" s="135" t="e">
        <f>VLOOKUP($T36,УЧАСТНИКИ!#REF!,7,FALSE)</f>
        <v>#REF!</v>
      </c>
      <c r="H36" s="135" t="e">
        <f>VLOOKUP($T36,УЧАСТНИКИ!$A$1:$K$716,11,FALSE)</f>
        <v>#N/A</v>
      </c>
      <c r="I36" s="264"/>
      <c r="J36" s="264"/>
      <c r="K36" s="264"/>
      <c r="L36" s="264"/>
      <c r="M36" s="264"/>
      <c r="N36" s="264"/>
      <c r="O36" s="265">
        <f t="shared" ref="O36" si="3">MAX(I36:N36)</f>
        <v>0</v>
      </c>
      <c r="P36" s="266"/>
      <c r="Q36" s="411"/>
      <c r="R36" s="137"/>
      <c r="S36" s="300" t="e">
        <f>VLOOKUP($T36,УЧАСТНИКИ!$A$1:$K$716,10,FALSE)</f>
        <v>#N/A</v>
      </c>
      <c r="T36" s="189"/>
    </row>
    <row r="37" spans="1:20" ht="23.1" customHeight="1" x14ac:dyDescent="0.25">
      <c r="A37" s="132">
        <v>2</v>
      </c>
      <c r="B37" s="292" t="e">
        <f>VLOOKUP($T37,УЧАСТНИКИ!$A$1:$K$716,3,FALSE)</f>
        <v>#N/A</v>
      </c>
      <c r="C37" s="305">
        <f t="shared" ref="C37:C51" si="4">T37</f>
        <v>0</v>
      </c>
      <c r="D37" s="135" t="e">
        <f>VLOOKUP($T37,УЧАСТНИКИ!$A$1:$K$716,4,FALSE)</f>
        <v>#N/A</v>
      </c>
      <c r="E37" s="135" t="e">
        <f>VLOOKUP($T37,УЧАСТНИКИ!$A$1:$K$716,8,FALSE)</f>
        <v>#N/A</v>
      </c>
      <c r="F37" s="217" t="e">
        <f>VLOOKUP($T37,УЧАСТНИКИ!$A$1:$K$716,5,FALSE)</f>
        <v>#N/A</v>
      </c>
      <c r="G37" s="135" t="e">
        <f>VLOOKUP($T37,УЧАСТНИКИ!#REF!,7,FALSE)</f>
        <v>#REF!</v>
      </c>
      <c r="H37" s="135" t="e">
        <f>VLOOKUP($T37,УЧАСТНИКИ!$A$1:$K$716,11,FALSE)</f>
        <v>#N/A</v>
      </c>
      <c r="I37" s="264"/>
      <c r="J37" s="264"/>
      <c r="K37" s="264"/>
      <c r="L37" s="264"/>
      <c r="M37" s="264"/>
      <c r="N37" s="264"/>
      <c r="O37" s="265">
        <f t="shared" ref="O37:O51" si="5">MAX(I37:N37)</f>
        <v>0</v>
      </c>
      <c r="P37" s="266"/>
      <c r="Q37" s="411"/>
      <c r="R37" s="137"/>
      <c r="S37" s="300" t="e">
        <f>VLOOKUP($T37,УЧАСТНИКИ!$A$1:$K$716,10,FALSE)</f>
        <v>#N/A</v>
      </c>
      <c r="T37" s="189"/>
    </row>
    <row r="38" spans="1:20" ht="23.1" customHeight="1" x14ac:dyDescent="0.25">
      <c r="A38" s="132">
        <v>3</v>
      </c>
      <c r="B38" s="292" t="e">
        <f>VLOOKUP($T38,УЧАСТНИКИ!$A$1:$K$716,3,FALSE)</f>
        <v>#N/A</v>
      </c>
      <c r="C38" s="305">
        <f t="shared" si="4"/>
        <v>0</v>
      </c>
      <c r="D38" s="135" t="e">
        <f>VLOOKUP($T38,УЧАСТНИКИ!$A$1:$K$716,4,FALSE)</f>
        <v>#N/A</v>
      </c>
      <c r="E38" s="135" t="e">
        <f>VLOOKUP($T38,УЧАСТНИКИ!$A$1:$K$716,8,FALSE)</f>
        <v>#N/A</v>
      </c>
      <c r="F38" s="217" t="e">
        <f>VLOOKUP($T38,УЧАСТНИКИ!$A$1:$K$716,5,FALSE)</f>
        <v>#N/A</v>
      </c>
      <c r="G38" s="135" t="e">
        <f>VLOOKUP($T38,УЧАСТНИКИ!#REF!,7,FALSE)</f>
        <v>#REF!</v>
      </c>
      <c r="H38" s="135" t="e">
        <f>VLOOKUP($T38,УЧАСТНИКИ!$A$1:$K$716,11,FALSE)</f>
        <v>#N/A</v>
      </c>
      <c r="I38" s="264"/>
      <c r="J38" s="264"/>
      <c r="K38" s="264"/>
      <c r="L38" s="264"/>
      <c r="M38" s="264"/>
      <c r="N38" s="264"/>
      <c r="O38" s="265">
        <f t="shared" si="5"/>
        <v>0</v>
      </c>
      <c r="P38" s="266"/>
      <c r="Q38" s="411"/>
      <c r="R38" s="137"/>
      <c r="S38" s="300" t="e">
        <f>VLOOKUP($T38,УЧАСТНИКИ!$A$1:$K$716,10,FALSE)</f>
        <v>#N/A</v>
      </c>
      <c r="T38" s="189"/>
    </row>
    <row r="39" spans="1:20" ht="23.1" customHeight="1" x14ac:dyDescent="0.25">
      <c r="A39" s="132">
        <v>5</v>
      </c>
      <c r="B39" s="292" t="e">
        <f>VLOOKUP($T39,УЧАСТНИКИ!$A$1:$K$716,3,FALSE)</f>
        <v>#N/A</v>
      </c>
      <c r="C39" s="305">
        <f t="shared" si="4"/>
        <v>0</v>
      </c>
      <c r="D39" s="135" t="e">
        <f>VLOOKUP($T39,УЧАСТНИКИ!$A$1:$K$716,4,FALSE)</f>
        <v>#N/A</v>
      </c>
      <c r="E39" s="135" t="e">
        <f>VLOOKUP($T39,УЧАСТНИКИ!$A$1:$K$716,8,FALSE)</f>
        <v>#N/A</v>
      </c>
      <c r="F39" s="217" t="e">
        <f>VLOOKUP($T39,УЧАСТНИКИ!$A$1:$K$716,5,FALSE)</f>
        <v>#N/A</v>
      </c>
      <c r="G39" s="135" t="e">
        <f>VLOOKUP($T39,УЧАСТНИКИ!#REF!,7,FALSE)</f>
        <v>#REF!</v>
      </c>
      <c r="H39" s="135" t="e">
        <f>VLOOKUP($T39,УЧАСТНИКИ!$A$1:$K$716,11,FALSE)</f>
        <v>#N/A</v>
      </c>
      <c r="I39" s="264"/>
      <c r="J39" s="264"/>
      <c r="K39" s="264"/>
      <c r="L39" s="264"/>
      <c r="M39" s="264"/>
      <c r="N39" s="264"/>
      <c r="O39" s="265">
        <f t="shared" si="5"/>
        <v>0</v>
      </c>
      <c r="P39" s="266"/>
      <c r="Q39" s="411"/>
      <c r="R39" s="137"/>
      <c r="S39" s="300" t="e">
        <f>VLOOKUP($T39,УЧАСТНИКИ!$A$1:$K$716,10,FALSE)</f>
        <v>#N/A</v>
      </c>
      <c r="T39" s="189"/>
    </row>
    <row r="40" spans="1:20" ht="23.1" customHeight="1" x14ac:dyDescent="0.25">
      <c r="A40" s="132">
        <v>1</v>
      </c>
      <c r="B40" s="292" t="e">
        <f>VLOOKUP($T40,УЧАСТНИКИ!$A$1:$K$716,3,FALSE)</f>
        <v>#N/A</v>
      </c>
      <c r="C40" s="305">
        <f t="shared" si="4"/>
        <v>0</v>
      </c>
      <c r="D40" s="135" t="e">
        <f>VLOOKUP($T40,УЧАСТНИКИ!$A$1:$K$716,4,FALSE)</f>
        <v>#N/A</v>
      </c>
      <c r="E40" s="135" t="e">
        <f>VLOOKUP($T40,УЧАСТНИКИ!$A$1:$K$716,8,FALSE)</f>
        <v>#N/A</v>
      </c>
      <c r="F40" s="217" t="e">
        <f>VLOOKUP($T40,УЧАСТНИКИ!$A$1:$K$716,5,FALSE)</f>
        <v>#N/A</v>
      </c>
      <c r="G40" s="135" t="e">
        <f>VLOOKUP($T40,УЧАСТНИКИ!#REF!,7,FALSE)</f>
        <v>#REF!</v>
      </c>
      <c r="H40" s="135" t="e">
        <f>VLOOKUP($T40,УЧАСТНИКИ!$A$1:$K$716,11,FALSE)</f>
        <v>#N/A</v>
      </c>
      <c r="I40" s="264"/>
      <c r="J40" s="264"/>
      <c r="K40" s="264"/>
      <c r="L40" s="264"/>
      <c r="M40" s="264"/>
      <c r="N40" s="264"/>
      <c r="O40" s="265">
        <f t="shared" si="5"/>
        <v>0</v>
      </c>
      <c r="P40" s="266"/>
      <c r="Q40" s="411"/>
      <c r="R40" s="137"/>
      <c r="S40" s="300" t="e">
        <f>VLOOKUP($T40,УЧАСТНИКИ!$A$1:$K$716,10,FALSE)</f>
        <v>#N/A</v>
      </c>
      <c r="T40" s="189"/>
    </row>
    <row r="41" spans="1:20" ht="23.1" customHeight="1" x14ac:dyDescent="0.25">
      <c r="A41" s="132">
        <v>2</v>
      </c>
      <c r="B41" s="292" t="e">
        <f>VLOOKUP($T41,УЧАСТНИКИ!$A$1:$K$716,3,FALSE)</f>
        <v>#N/A</v>
      </c>
      <c r="C41" s="305">
        <f t="shared" si="4"/>
        <v>0</v>
      </c>
      <c r="D41" s="135" t="e">
        <f>VLOOKUP($T41,УЧАСТНИКИ!$A$1:$K$716,4,FALSE)</f>
        <v>#N/A</v>
      </c>
      <c r="E41" s="135" t="e">
        <f>VLOOKUP($T41,УЧАСТНИКИ!$A$1:$K$716,8,FALSE)</f>
        <v>#N/A</v>
      </c>
      <c r="F41" s="217" t="e">
        <f>VLOOKUP($T41,УЧАСТНИКИ!$A$1:$K$716,5,FALSE)</f>
        <v>#N/A</v>
      </c>
      <c r="G41" s="135" t="e">
        <f>VLOOKUP($T41,УЧАСТНИКИ!#REF!,7,FALSE)</f>
        <v>#REF!</v>
      </c>
      <c r="H41" s="135" t="e">
        <f>VLOOKUP($T41,УЧАСТНИКИ!$A$1:$K$716,11,FALSE)</f>
        <v>#N/A</v>
      </c>
      <c r="I41" s="264"/>
      <c r="J41" s="264"/>
      <c r="K41" s="264"/>
      <c r="L41" s="264"/>
      <c r="M41" s="264"/>
      <c r="N41" s="264"/>
      <c r="O41" s="265">
        <f t="shared" si="5"/>
        <v>0</v>
      </c>
      <c r="P41" s="266"/>
      <c r="Q41" s="135"/>
      <c r="R41" s="266"/>
      <c r="S41" s="300" t="e">
        <f>VLOOKUP($T41,УЧАСТНИКИ!$A$1:$K$716,10,FALSE)</f>
        <v>#N/A</v>
      </c>
      <c r="T41" s="215"/>
    </row>
    <row r="42" spans="1:20" ht="23.1" customHeight="1" x14ac:dyDescent="0.25">
      <c r="A42" s="132">
        <v>3</v>
      </c>
      <c r="B42" s="292" t="e">
        <f>VLOOKUP($T42,УЧАСТНИКИ!$A$1:$K$716,3,FALSE)</f>
        <v>#N/A</v>
      </c>
      <c r="C42" s="305">
        <f t="shared" si="4"/>
        <v>0</v>
      </c>
      <c r="D42" s="135" t="e">
        <f>VLOOKUP($T42,УЧАСТНИКИ!$A$1:$K$716,4,FALSE)</f>
        <v>#N/A</v>
      </c>
      <c r="E42" s="135" t="e">
        <f>VLOOKUP($T42,УЧАСТНИКИ!$A$1:$K$716,8,FALSE)</f>
        <v>#N/A</v>
      </c>
      <c r="F42" s="217" t="e">
        <f>VLOOKUP($T42,УЧАСТНИКИ!$A$1:$K$716,5,FALSE)</f>
        <v>#N/A</v>
      </c>
      <c r="G42" s="135" t="e">
        <f>VLOOKUP($T42,УЧАСТНИКИ!#REF!,7,FALSE)</f>
        <v>#REF!</v>
      </c>
      <c r="H42" s="135" t="e">
        <f>VLOOKUP($T42,УЧАСТНИКИ!$A$1:$K$716,11,FALSE)</f>
        <v>#N/A</v>
      </c>
      <c r="I42" s="264"/>
      <c r="J42" s="264"/>
      <c r="K42" s="264"/>
      <c r="L42" s="264"/>
      <c r="M42" s="264"/>
      <c r="N42" s="264"/>
      <c r="O42" s="265">
        <f t="shared" si="5"/>
        <v>0</v>
      </c>
      <c r="P42" s="266"/>
      <c r="Q42" s="135"/>
      <c r="R42" s="266"/>
      <c r="S42" s="300" t="e">
        <f>VLOOKUP($T42,УЧАСТНИКИ!$A$1:$K$716,10,FALSE)</f>
        <v>#N/A</v>
      </c>
      <c r="T42" s="189"/>
    </row>
    <row r="43" spans="1:20" ht="23.1" customHeight="1" x14ac:dyDescent="0.25">
      <c r="A43" s="132">
        <v>2</v>
      </c>
      <c r="B43" s="292" t="e">
        <f>VLOOKUP($T43,УЧАСТНИКИ!$A$1:$K$716,3,FALSE)</f>
        <v>#N/A</v>
      </c>
      <c r="C43" s="305">
        <f t="shared" si="4"/>
        <v>0</v>
      </c>
      <c r="D43" s="135" t="e">
        <f>VLOOKUP($T43,УЧАСТНИКИ!$A$1:$K$716,4,FALSE)</f>
        <v>#N/A</v>
      </c>
      <c r="E43" s="135" t="e">
        <f>VLOOKUP($T43,УЧАСТНИКИ!$A$1:$K$716,8,FALSE)</f>
        <v>#N/A</v>
      </c>
      <c r="F43" s="217" t="e">
        <f>VLOOKUP($T43,УЧАСТНИКИ!$A$1:$K$716,5,FALSE)</f>
        <v>#N/A</v>
      </c>
      <c r="G43" s="135" t="e">
        <f>VLOOKUP($T43,УЧАСТНИКИ!#REF!,7,FALSE)</f>
        <v>#REF!</v>
      </c>
      <c r="H43" s="135" t="e">
        <f>VLOOKUP($T43,УЧАСТНИКИ!$A$1:$K$716,11,FALSE)</f>
        <v>#N/A</v>
      </c>
      <c r="I43" s="264"/>
      <c r="J43" s="264"/>
      <c r="K43" s="264"/>
      <c r="L43" s="264"/>
      <c r="M43" s="264"/>
      <c r="N43" s="264"/>
      <c r="O43" s="265">
        <f t="shared" si="5"/>
        <v>0</v>
      </c>
      <c r="P43" s="266"/>
      <c r="Q43" s="135"/>
      <c r="R43" s="266"/>
      <c r="S43" s="300" t="e">
        <f>VLOOKUP($T43,УЧАСТНИКИ!$A$1:$K$716,10,FALSE)</f>
        <v>#N/A</v>
      </c>
      <c r="T43" s="189"/>
    </row>
    <row r="44" spans="1:20" ht="23.1" customHeight="1" x14ac:dyDescent="0.25">
      <c r="A44" s="132">
        <v>3</v>
      </c>
      <c r="B44" s="292" t="e">
        <f>VLOOKUP($T44,УЧАСТНИКИ!$A$1:$K$716,3,FALSE)</f>
        <v>#N/A</v>
      </c>
      <c r="C44" s="305">
        <f t="shared" si="4"/>
        <v>0</v>
      </c>
      <c r="D44" s="135" t="e">
        <f>VLOOKUP($T44,УЧАСТНИКИ!$A$1:$K$716,4,FALSE)</f>
        <v>#N/A</v>
      </c>
      <c r="E44" s="135" t="e">
        <f>VLOOKUP($T44,УЧАСТНИКИ!$A$1:$K$716,8,FALSE)</f>
        <v>#N/A</v>
      </c>
      <c r="F44" s="217" t="e">
        <f>VLOOKUP($T44,УЧАСТНИКИ!$A$1:$K$716,5,FALSE)</f>
        <v>#N/A</v>
      </c>
      <c r="G44" s="135" t="e">
        <f>VLOOKUP($T44,УЧАСТНИКИ!#REF!,7,FALSE)</f>
        <v>#REF!</v>
      </c>
      <c r="H44" s="135" t="e">
        <f>VLOOKUP($T44,УЧАСТНИКИ!$A$1:$K$716,11,FALSE)</f>
        <v>#N/A</v>
      </c>
      <c r="I44" s="264"/>
      <c r="J44" s="264"/>
      <c r="K44" s="264"/>
      <c r="L44" s="264"/>
      <c r="M44" s="264"/>
      <c r="N44" s="264"/>
      <c r="O44" s="265">
        <f t="shared" si="5"/>
        <v>0</v>
      </c>
      <c r="P44" s="266"/>
      <c r="Q44" s="135"/>
      <c r="R44" s="266"/>
      <c r="S44" s="300" t="e">
        <f>VLOOKUP($T44,УЧАСТНИКИ!$A$1:$K$716,10,FALSE)</f>
        <v>#N/A</v>
      </c>
      <c r="T44" s="189"/>
    </row>
    <row r="45" spans="1:20" ht="23.1" customHeight="1" x14ac:dyDescent="0.25">
      <c r="A45" s="132">
        <v>3.4</v>
      </c>
      <c r="B45" s="292" t="e">
        <f>VLOOKUP($T45,УЧАСТНИКИ!$A$1:$K$716,3,FALSE)</f>
        <v>#N/A</v>
      </c>
      <c r="C45" s="305">
        <f t="shared" si="4"/>
        <v>0</v>
      </c>
      <c r="D45" s="135" t="e">
        <f>VLOOKUP($T45,УЧАСТНИКИ!$A$1:$K$716,4,FALSE)</f>
        <v>#N/A</v>
      </c>
      <c r="E45" s="135" t="e">
        <f>VLOOKUP($T45,УЧАСТНИКИ!$A$1:$K$716,8,FALSE)</f>
        <v>#N/A</v>
      </c>
      <c r="F45" s="217" t="e">
        <f>VLOOKUP($T45,УЧАСТНИКИ!$A$1:$K$716,5,FALSE)</f>
        <v>#N/A</v>
      </c>
      <c r="G45" s="135" t="e">
        <f>VLOOKUP($T45,УЧАСТНИКИ!#REF!,7,FALSE)</f>
        <v>#REF!</v>
      </c>
      <c r="H45" s="135" t="e">
        <f>VLOOKUP($T45,УЧАСТНИКИ!$A$1:$K$716,11,FALSE)</f>
        <v>#N/A</v>
      </c>
      <c r="I45" s="264"/>
      <c r="J45" s="264"/>
      <c r="K45" s="264"/>
      <c r="L45" s="264"/>
      <c r="M45" s="264"/>
      <c r="N45" s="264"/>
      <c r="O45" s="265">
        <f t="shared" si="5"/>
        <v>0</v>
      </c>
      <c r="P45" s="266"/>
      <c r="Q45" s="135"/>
      <c r="R45" s="266"/>
      <c r="S45" s="300" t="e">
        <f>VLOOKUP($T45,УЧАСТНИКИ!$A$1:$K$716,10,FALSE)</f>
        <v>#N/A</v>
      </c>
      <c r="T45" s="189"/>
    </row>
    <row r="46" spans="1:20" ht="23.1" customHeight="1" x14ac:dyDescent="0.25">
      <c r="A46" s="132">
        <v>3.8</v>
      </c>
      <c r="B46" s="292" t="e">
        <f>VLOOKUP($T46,УЧАСТНИКИ!$A$1:$K$716,3,FALSE)</f>
        <v>#N/A</v>
      </c>
      <c r="C46" s="305">
        <f t="shared" si="4"/>
        <v>0</v>
      </c>
      <c r="D46" s="135" t="e">
        <f>VLOOKUP($T46,УЧАСТНИКИ!$A$1:$K$716,4,FALSE)</f>
        <v>#N/A</v>
      </c>
      <c r="E46" s="135" t="e">
        <f>VLOOKUP($T46,УЧАСТНИКИ!$A$1:$K$716,8,FALSE)</f>
        <v>#N/A</v>
      </c>
      <c r="F46" s="217" t="e">
        <f>VLOOKUP($T46,УЧАСТНИКИ!$A$1:$K$716,5,FALSE)</f>
        <v>#N/A</v>
      </c>
      <c r="G46" s="135" t="e">
        <f>VLOOKUP($T46,УЧАСТНИКИ!#REF!,7,FALSE)</f>
        <v>#REF!</v>
      </c>
      <c r="H46" s="135" t="e">
        <f>VLOOKUP($T46,УЧАСТНИКИ!$A$1:$K$716,11,FALSE)</f>
        <v>#N/A</v>
      </c>
      <c r="I46" s="264"/>
      <c r="J46" s="264"/>
      <c r="K46" s="264"/>
      <c r="L46" s="264"/>
      <c r="M46" s="264"/>
      <c r="N46" s="264"/>
      <c r="O46" s="265">
        <f t="shared" si="5"/>
        <v>0</v>
      </c>
      <c r="P46" s="266"/>
      <c r="Q46" s="135"/>
      <c r="R46" s="266"/>
      <c r="S46" s="300" t="e">
        <f>VLOOKUP($T46,УЧАСТНИКИ!$A$1:$K$716,10,FALSE)</f>
        <v>#N/A</v>
      </c>
      <c r="T46" s="215"/>
    </row>
    <row r="47" spans="1:20" ht="23.1" customHeight="1" x14ac:dyDescent="0.25">
      <c r="A47" s="132">
        <v>4.2</v>
      </c>
      <c r="B47" s="292" t="e">
        <f>VLOOKUP($T47,УЧАСТНИКИ!$A$1:$K$716,3,FALSE)</f>
        <v>#N/A</v>
      </c>
      <c r="C47" s="305">
        <f t="shared" si="4"/>
        <v>0</v>
      </c>
      <c r="D47" s="135" t="e">
        <f>VLOOKUP($T47,УЧАСТНИКИ!$A$1:$K$716,4,FALSE)</f>
        <v>#N/A</v>
      </c>
      <c r="E47" s="135" t="e">
        <f>VLOOKUP($T47,УЧАСТНИКИ!$A$1:$K$716,8,FALSE)</f>
        <v>#N/A</v>
      </c>
      <c r="F47" s="217" t="e">
        <f>VLOOKUP($T47,УЧАСТНИКИ!$A$1:$K$716,5,FALSE)</f>
        <v>#N/A</v>
      </c>
      <c r="G47" s="135" t="e">
        <f>VLOOKUP($T47,УЧАСТНИКИ!#REF!,7,FALSE)</f>
        <v>#REF!</v>
      </c>
      <c r="H47" s="135" t="e">
        <f>VLOOKUP($T47,УЧАСТНИКИ!$A$1:$K$716,11,FALSE)</f>
        <v>#N/A</v>
      </c>
      <c r="I47" s="264"/>
      <c r="J47" s="264"/>
      <c r="K47" s="264"/>
      <c r="L47" s="264"/>
      <c r="M47" s="264"/>
      <c r="N47" s="264"/>
      <c r="O47" s="265">
        <f t="shared" si="5"/>
        <v>0</v>
      </c>
      <c r="P47" s="266"/>
      <c r="Q47" s="135"/>
      <c r="R47" s="266"/>
      <c r="S47" s="300" t="e">
        <f>VLOOKUP($T47,УЧАСТНИКИ!$A$1:$K$716,10,FALSE)</f>
        <v>#N/A</v>
      </c>
      <c r="T47" s="215"/>
    </row>
    <row r="48" spans="1:20" ht="23.1" customHeight="1" x14ac:dyDescent="0.25">
      <c r="A48" s="132">
        <v>4.5999999999999996</v>
      </c>
      <c r="B48" s="292" t="e">
        <f>VLOOKUP($T48,УЧАСТНИКИ!$A$1:$K$716,3,FALSE)</f>
        <v>#N/A</v>
      </c>
      <c r="C48" s="305">
        <f t="shared" si="4"/>
        <v>0</v>
      </c>
      <c r="D48" s="135" t="e">
        <f>VLOOKUP($T48,УЧАСТНИКИ!$A$1:$K$716,4,FALSE)</f>
        <v>#N/A</v>
      </c>
      <c r="E48" s="135" t="e">
        <f>VLOOKUP($T48,УЧАСТНИКИ!$A$1:$K$716,8,FALSE)</f>
        <v>#N/A</v>
      </c>
      <c r="F48" s="217" t="e">
        <f>VLOOKUP($T48,УЧАСТНИКИ!$A$1:$K$716,5,FALSE)</f>
        <v>#N/A</v>
      </c>
      <c r="G48" s="135" t="e">
        <f>VLOOKUP($T48,УЧАСТНИКИ!#REF!,7,FALSE)</f>
        <v>#REF!</v>
      </c>
      <c r="H48" s="135" t="e">
        <f>VLOOKUP($T48,УЧАСТНИКИ!$A$1:$K$716,11,FALSE)</f>
        <v>#N/A</v>
      </c>
      <c r="I48" s="264"/>
      <c r="J48" s="264"/>
      <c r="K48" s="264"/>
      <c r="L48" s="264"/>
      <c r="M48" s="264"/>
      <c r="N48" s="264"/>
      <c r="O48" s="265">
        <f t="shared" si="5"/>
        <v>0</v>
      </c>
      <c r="P48" s="266"/>
      <c r="Q48" s="135"/>
      <c r="R48" s="266"/>
      <c r="S48" s="300" t="e">
        <f>VLOOKUP($T48,УЧАСТНИКИ!$A$1:$K$716,10,FALSE)</f>
        <v>#N/A</v>
      </c>
      <c r="T48" s="215"/>
    </row>
    <row r="49" spans="1:20" ht="23.1" customHeight="1" x14ac:dyDescent="0.25">
      <c r="A49" s="132">
        <v>5</v>
      </c>
      <c r="B49" s="292" t="e">
        <f>VLOOKUP($T49,УЧАСТНИКИ!$A$1:$K$716,3,FALSE)</f>
        <v>#N/A</v>
      </c>
      <c r="C49" s="305">
        <f t="shared" si="4"/>
        <v>0</v>
      </c>
      <c r="D49" s="135" t="e">
        <f>VLOOKUP($T49,УЧАСТНИКИ!$A$1:$K$716,4,FALSE)</f>
        <v>#N/A</v>
      </c>
      <c r="E49" s="135" t="e">
        <f>VLOOKUP($T49,УЧАСТНИКИ!$A$1:$K$716,8,FALSE)</f>
        <v>#N/A</v>
      </c>
      <c r="F49" s="217" t="e">
        <f>VLOOKUP($T49,УЧАСТНИКИ!$A$1:$K$716,5,FALSE)</f>
        <v>#N/A</v>
      </c>
      <c r="G49" s="135" t="e">
        <f>VLOOKUP($T49,УЧАСТНИКИ!#REF!,7,FALSE)</f>
        <v>#REF!</v>
      </c>
      <c r="H49" s="135" t="e">
        <f>VLOOKUP($T49,УЧАСТНИКИ!$A$1:$K$716,11,FALSE)</f>
        <v>#N/A</v>
      </c>
      <c r="I49" s="264"/>
      <c r="J49" s="264"/>
      <c r="K49" s="264"/>
      <c r="L49" s="264"/>
      <c r="M49" s="264"/>
      <c r="N49" s="264"/>
      <c r="O49" s="265">
        <f t="shared" si="5"/>
        <v>0</v>
      </c>
      <c r="P49" s="266"/>
      <c r="Q49" s="135"/>
      <c r="R49" s="266"/>
      <c r="S49" s="300" t="e">
        <f>VLOOKUP($T49,УЧАСТНИКИ!$A$1:$K$716,10,FALSE)</f>
        <v>#N/A</v>
      </c>
      <c r="T49" s="215"/>
    </row>
    <row r="50" spans="1:20" ht="23.1" customHeight="1" x14ac:dyDescent="0.25">
      <c r="A50" s="132">
        <v>5.4</v>
      </c>
      <c r="B50" s="292" t="e">
        <f>VLOOKUP($T50,УЧАСТНИКИ!$A$1:$K$716,3,FALSE)</f>
        <v>#N/A</v>
      </c>
      <c r="C50" s="305">
        <f t="shared" si="4"/>
        <v>0</v>
      </c>
      <c r="D50" s="135" t="e">
        <f>VLOOKUP($T50,УЧАСТНИКИ!$A$1:$K$716,4,FALSE)</f>
        <v>#N/A</v>
      </c>
      <c r="E50" s="135" t="e">
        <f>VLOOKUP($T50,УЧАСТНИКИ!$A$1:$K$716,8,FALSE)</f>
        <v>#N/A</v>
      </c>
      <c r="F50" s="217" t="e">
        <f>VLOOKUP($T50,УЧАСТНИКИ!$A$1:$K$716,5,FALSE)</f>
        <v>#N/A</v>
      </c>
      <c r="G50" s="135" t="e">
        <f>VLOOKUP($T50,УЧАСТНИКИ!#REF!,7,FALSE)</f>
        <v>#REF!</v>
      </c>
      <c r="H50" s="135" t="e">
        <f>VLOOKUP($T50,УЧАСТНИКИ!$A$1:$K$716,11,FALSE)</f>
        <v>#N/A</v>
      </c>
      <c r="I50" s="264"/>
      <c r="J50" s="264"/>
      <c r="K50" s="264"/>
      <c r="L50" s="264"/>
      <c r="M50" s="264"/>
      <c r="N50" s="264"/>
      <c r="O50" s="265">
        <f t="shared" si="5"/>
        <v>0</v>
      </c>
      <c r="P50" s="266"/>
      <c r="Q50" s="135"/>
      <c r="R50" s="266"/>
      <c r="S50" s="300" t="e">
        <f>VLOOKUP($T50,УЧАСТНИКИ!$A$1:$K$716,10,FALSE)</f>
        <v>#N/A</v>
      </c>
      <c r="T50" s="215"/>
    </row>
    <row r="51" spans="1:20" ht="23.1" customHeight="1" x14ac:dyDescent="0.25">
      <c r="A51" s="132">
        <v>11</v>
      </c>
      <c r="B51" s="292" t="e">
        <f>VLOOKUP($T51,УЧАСТНИКИ!$A$1:$K$716,3,FALSE)</f>
        <v>#N/A</v>
      </c>
      <c r="C51" s="305">
        <f t="shared" si="4"/>
        <v>0</v>
      </c>
      <c r="D51" s="135" t="e">
        <f>VLOOKUP($T51,УЧАСТНИКИ!$A$1:$K$716,4,FALSE)</f>
        <v>#N/A</v>
      </c>
      <c r="E51" s="135" t="e">
        <f>VLOOKUP($T51,УЧАСТНИКИ!$A$1:$K$716,8,FALSE)</f>
        <v>#N/A</v>
      </c>
      <c r="F51" s="217" t="e">
        <f>VLOOKUP($T51,УЧАСТНИКИ!$A$1:$K$716,5,FALSE)</f>
        <v>#N/A</v>
      </c>
      <c r="G51" s="135" t="e">
        <f>VLOOKUP($T51,УЧАСТНИКИ!#REF!,7,FALSE)</f>
        <v>#REF!</v>
      </c>
      <c r="H51" s="135" t="e">
        <f>VLOOKUP($T51,УЧАСТНИКИ!$A$1:$K$716,11,FALSE)</f>
        <v>#N/A</v>
      </c>
      <c r="I51" s="264"/>
      <c r="J51" s="264"/>
      <c r="K51" s="264"/>
      <c r="L51" s="264"/>
      <c r="M51" s="264"/>
      <c r="N51" s="264"/>
      <c r="O51" s="265">
        <f t="shared" si="5"/>
        <v>0</v>
      </c>
      <c r="P51" s="266"/>
      <c r="Q51" s="135"/>
      <c r="R51" s="266"/>
      <c r="S51" s="300" t="e">
        <f>VLOOKUP($T51,УЧАСТНИКИ!$A$1:$K$716,10,FALSE)</f>
        <v>#N/A</v>
      </c>
      <c r="T51" s="215"/>
    </row>
  </sheetData>
  <sortState ref="A19:AG21">
    <sortCondition ref="A19"/>
  </sortState>
  <mergeCells count="13">
    <mergeCell ref="B30:D30"/>
    <mergeCell ref="A1:S1"/>
    <mergeCell ref="A2:S2"/>
    <mergeCell ref="A3:S3"/>
    <mergeCell ref="A4:S4"/>
    <mergeCell ref="F6:H6"/>
    <mergeCell ref="I6:K6"/>
    <mergeCell ref="L6:M6"/>
    <mergeCell ref="A7:B7"/>
    <mergeCell ref="G7:H7"/>
    <mergeCell ref="I9:K9"/>
    <mergeCell ref="L9:N9"/>
    <mergeCell ref="B10:D10"/>
  </mergeCells>
  <printOptions horizontalCentered="1"/>
  <pageMargins left="0.19" right="0.21" top="0.39370078740157483" bottom="0.19685039370078741" header="0.27559055118110237" footer="0.23622047244094491"/>
  <pageSetup paperSize="9" scale="73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1"/>
  <sheetViews>
    <sheetView workbookViewId="0">
      <selection activeCell="H59" sqref="H59:H100"/>
    </sheetView>
  </sheetViews>
  <sheetFormatPr defaultRowHeight="15.75" x14ac:dyDescent="0.25"/>
  <cols>
    <col min="1" max="1" width="4.28515625" style="357" customWidth="1"/>
    <col min="2" max="2" width="27.85546875" style="56" customWidth="1"/>
    <col min="3" max="3" width="5.140625" style="56" bestFit="1" customWidth="1"/>
    <col min="4" max="4" width="5.5703125" style="56" bestFit="1" customWidth="1"/>
    <col min="5" max="5" width="6.5703125" style="56" customWidth="1"/>
    <col min="6" max="6" width="13.5703125" style="56" customWidth="1"/>
    <col min="7" max="7" width="11" style="56" customWidth="1"/>
    <col min="8" max="8" width="18.28515625" style="56" customWidth="1"/>
    <col min="9" max="9" width="7.42578125" style="56" customWidth="1"/>
    <col min="10" max="10" width="3.5703125" style="56" bestFit="1" customWidth="1"/>
    <col min="11" max="11" width="3.28515625" style="56" hidden="1" customWidth="1"/>
    <col min="12" max="12" width="6.5703125" style="56" customWidth="1"/>
    <col min="13" max="13" width="4.42578125" style="56" bestFit="1" customWidth="1"/>
    <col min="14" max="14" width="3.28515625" style="405" hidden="1" customWidth="1"/>
    <col min="15" max="15" width="6.5703125" style="56" customWidth="1"/>
    <col min="16" max="16" width="4.42578125" style="56" bestFit="1" customWidth="1"/>
    <col min="17" max="17" width="3.28515625" style="56" hidden="1" customWidth="1"/>
    <col min="18" max="18" width="6.5703125" style="56" customWidth="1"/>
    <col min="19" max="19" width="4.42578125" style="56" bestFit="1" customWidth="1"/>
    <col min="20" max="20" width="3.28515625" style="56" hidden="1" customWidth="1"/>
    <col min="21" max="21" width="7.7109375" style="56" customWidth="1"/>
    <col min="22" max="22" width="4.42578125" style="56" bestFit="1" customWidth="1"/>
    <col min="23" max="23" width="3.28515625" style="56" hidden="1" customWidth="1"/>
    <col min="24" max="24" width="7.85546875" style="56" customWidth="1"/>
    <col min="25" max="25" width="4.42578125" style="56" bestFit="1" customWidth="1"/>
    <col min="26" max="26" width="3.28515625" style="56" hidden="1" customWidth="1"/>
    <col min="27" max="27" width="7.140625" style="56" customWidth="1"/>
    <col min="28" max="28" width="4.42578125" style="56" bestFit="1" customWidth="1"/>
    <col min="29" max="29" width="3.28515625" style="56" hidden="1" customWidth="1"/>
    <col min="30" max="30" width="6.5703125" style="56" customWidth="1"/>
    <col min="31" max="31" width="5.140625" style="56" customWidth="1"/>
    <col min="32" max="32" width="3.28515625" style="56" hidden="1" customWidth="1"/>
    <col min="33" max="33" width="6.5703125" style="56" customWidth="1"/>
    <col min="34" max="34" width="5.5703125" style="56" customWidth="1"/>
    <col min="35" max="35" width="3.28515625" style="56" hidden="1" customWidth="1"/>
    <col min="36" max="36" width="7.5703125" style="56" customWidth="1"/>
    <col min="37" max="39" width="9.140625" style="56" hidden="1" customWidth="1"/>
    <col min="40" max="40" width="6.5703125" style="358" customWidth="1"/>
    <col min="41" max="41" width="4.140625" style="56" customWidth="1"/>
    <col min="42" max="42" width="4.42578125" style="56" customWidth="1"/>
    <col min="43" max="43" width="4" style="56" customWidth="1"/>
    <col min="44" max="256" width="9.140625" style="56"/>
    <col min="257" max="257" width="4.28515625" style="56" customWidth="1"/>
    <col min="258" max="258" width="27.85546875" style="56" customWidth="1"/>
    <col min="259" max="259" width="5.140625" style="56" bestFit="1" customWidth="1"/>
    <col min="260" max="260" width="5.5703125" style="56" bestFit="1" customWidth="1"/>
    <col min="261" max="261" width="7.7109375" style="56" bestFit="1" customWidth="1"/>
    <col min="262" max="262" width="14.42578125" style="56" customWidth="1"/>
    <col min="263" max="263" width="13.85546875" style="56" customWidth="1"/>
    <col min="264" max="264" width="14.85546875" style="56" customWidth="1"/>
    <col min="265" max="265" width="7.42578125" style="56" customWidth="1"/>
    <col min="266" max="266" width="4.42578125" style="56" customWidth="1"/>
    <col min="267" max="267" width="0" style="56" hidden="1" customWidth="1"/>
    <col min="268" max="268" width="6.5703125" style="56" customWidth="1"/>
    <col min="269" max="269" width="5.5703125" style="56" customWidth="1"/>
    <col min="270" max="270" width="0" style="56" hidden="1" customWidth="1"/>
    <col min="271" max="271" width="6.5703125" style="56" customWidth="1"/>
    <col min="272" max="272" width="5.5703125" style="56" customWidth="1"/>
    <col min="273" max="273" width="0" style="56" hidden="1" customWidth="1"/>
    <col min="274" max="275" width="6.5703125" style="56" customWidth="1"/>
    <col min="276" max="276" width="0" style="56" hidden="1" customWidth="1"/>
    <col min="277" max="277" width="7.7109375" style="56" customWidth="1"/>
    <col min="278" max="278" width="5.5703125" style="56" customWidth="1"/>
    <col min="279" max="279" width="0" style="56" hidden="1" customWidth="1"/>
    <col min="280" max="280" width="7.85546875" style="56" customWidth="1"/>
    <col min="281" max="281" width="5.5703125" style="56" customWidth="1"/>
    <col min="282" max="282" width="0" style="56" hidden="1" customWidth="1"/>
    <col min="283" max="283" width="7.140625" style="56" customWidth="1"/>
    <col min="284" max="284" width="5.140625" style="56" customWidth="1"/>
    <col min="285" max="285" width="0" style="56" hidden="1" customWidth="1"/>
    <col min="286" max="286" width="6.5703125" style="56" customWidth="1"/>
    <col min="287" max="287" width="5.140625" style="56" customWidth="1"/>
    <col min="288" max="288" width="0" style="56" hidden="1" customWidth="1"/>
    <col min="289" max="289" width="6.5703125" style="56" customWidth="1"/>
    <col min="290" max="290" width="5.5703125" style="56" customWidth="1"/>
    <col min="291" max="291" width="0" style="56" hidden="1" customWidth="1"/>
    <col min="292" max="292" width="7.5703125" style="56" customWidth="1"/>
    <col min="293" max="295" width="0" style="56" hidden="1" customWidth="1"/>
    <col min="296" max="296" width="6.5703125" style="56" customWidth="1"/>
    <col min="297" max="297" width="6.7109375" style="56" customWidth="1"/>
    <col min="298" max="512" width="9.140625" style="56"/>
    <col min="513" max="513" width="4.28515625" style="56" customWidth="1"/>
    <col min="514" max="514" width="27.85546875" style="56" customWidth="1"/>
    <col min="515" max="515" width="5.140625" style="56" bestFit="1" customWidth="1"/>
    <col min="516" max="516" width="5.5703125" style="56" bestFit="1" customWidth="1"/>
    <col min="517" max="517" width="7.7109375" style="56" bestFit="1" customWidth="1"/>
    <col min="518" max="518" width="14.42578125" style="56" customWidth="1"/>
    <col min="519" max="519" width="13.85546875" style="56" customWidth="1"/>
    <col min="520" max="520" width="14.85546875" style="56" customWidth="1"/>
    <col min="521" max="521" width="7.42578125" style="56" customWidth="1"/>
    <col min="522" max="522" width="4.42578125" style="56" customWidth="1"/>
    <col min="523" max="523" width="0" style="56" hidden="1" customWidth="1"/>
    <col min="524" max="524" width="6.5703125" style="56" customWidth="1"/>
    <col min="525" max="525" width="5.5703125" style="56" customWidth="1"/>
    <col min="526" max="526" width="0" style="56" hidden="1" customWidth="1"/>
    <col min="527" max="527" width="6.5703125" style="56" customWidth="1"/>
    <col min="528" max="528" width="5.5703125" style="56" customWidth="1"/>
    <col min="529" max="529" width="0" style="56" hidden="1" customWidth="1"/>
    <col min="530" max="531" width="6.5703125" style="56" customWidth="1"/>
    <col min="532" max="532" width="0" style="56" hidden="1" customWidth="1"/>
    <col min="533" max="533" width="7.7109375" style="56" customWidth="1"/>
    <col min="534" max="534" width="5.5703125" style="56" customWidth="1"/>
    <col min="535" max="535" width="0" style="56" hidden="1" customWidth="1"/>
    <col min="536" max="536" width="7.85546875" style="56" customWidth="1"/>
    <col min="537" max="537" width="5.5703125" style="56" customWidth="1"/>
    <col min="538" max="538" width="0" style="56" hidden="1" customWidth="1"/>
    <col min="539" max="539" width="7.140625" style="56" customWidth="1"/>
    <col min="540" max="540" width="5.140625" style="56" customWidth="1"/>
    <col min="541" max="541" width="0" style="56" hidden="1" customWidth="1"/>
    <col min="542" max="542" width="6.5703125" style="56" customWidth="1"/>
    <col min="543" max="543" width="5.140625" style="56" customWidth="1"/>
    <col min="544" max="544" width="0" style="56" hidden="1" customWidth="1"/>
    <col min="545" max="545" width="6.5703125" style="56" customWidth="1"/>
    <col min="546" max="546" width="5.5703125" style="56" customWidth="1"/>
    <col min="547" max="547" width="0" style="56" hidden="1" customWidth="1"/>
    <col min="548" max="548" width="7.5703125" style="56" customWidth="1"/>
    <col min="549" max="551" width="0" style="56" hidden="1" customWidth="1"/>
    <col min="552" max="552" width="6.5703125" style="56" customWidth="1"/>
    <col min="553" max="553" width="6.7109375" style="56" customWidth="1"/>
    <col min="554" max="768" width="9.140625" style="56"/>
    <col min="769" max="769" width="4.28515625" style="56" customWidth="1"/>
    <col min="770" max="770" width="27.85546875" style="56" customWidth="1"/>
    <col min="771" max="771" width="5.140625" style="56" bestFit="1" customWidth="1"/>
    <col min="772" max="772" width="5.5703125" style="56" bestFit="1" customWidth="1"/>
    <col min="773" max="773" width="7.7109375" style="56" bestFit="1" customWidth="1"/>
    <col min="774" max="774" width="14.42578125" style="56" customWidth="1"/>
    <col min="775" max="775" width="13.85546875" style="56" customWidth="1"/>
    <col min="776" max="776" width="14.85546875" style="56" customWidth="1"/>
    <col min="777" max="777" width="7.42578125" style="56" customWidth="1"/>
    <col min="778" max="778" width="4.42578125" style="56" customWidth="1"/>
    <col min="779" max="779" width="0" style="56" hidden="1" customWidth="1"/>
    <col min="780" max="780" width="6.5703125" style="56" customWidth="1"/>
    <col min="781" max="781" width="5.5703125" style="56" customWidth="1"/>
    <col min="782" max="782" width="0" style="56" hidden="1" customWidth="1"/>
    <col min="783" max="783" width="6.5703125" style="56" customWidth="1"/>
    <col min="784" max="784" width="5.5703125" style="56" customWidth="1"/>
    <col min="785" max="785" width="0" style="56" hidden="1" customWidth="1"/>
    <col min="786" max="787" width="6.5703125" style="56" customWidth="1"/>
    <col min="788" max="788" width="0" style="56" hidden="1" customWidth="1"/>
    <col min="789" max="789" width="7.7109375" style="56" customWidth="1"/>
    <col min="790" max="790" width="5.5703125" style="56" customWidth="1"/>
    <col min="791" max="791" width="0" style="56" hidden="1" customWidth="1"/>
    <col min="792" max="792" width="7.85546875" style="56" customWidth="1"/>
    <col min="793" max="793" width="5.5703125" style="56" customWidth="1"/>
    <col min="794" max="794" width="0" style="56" hidden="1" customWidth="1"/>
    <col min="795" max="795" width="7.140625" style="56" customWidth="1"/>
    <col min="796" max="796" width="5.140625" style="56" customWidth="1"/>
    <col min="797" max="797" width="0" style="56" hidden="1" customWidth="1"/>
    <col min="798" max="798" width="6.5703125" style="56" customWidth="1"/>
    <col min="799" max="799" width="5.140625" style="56" customWidth="1"/>
    <col min="800" max="800" width="0" style="56" hidden="1" customWidth="1"/>
    <col min="801" max="801" width="6.5703125" style="56" customWidth="1"/>
    <col min="802" max="802" width="5.5703125" style="56" customWidth="1"/>
    <col min="803" max="803" width="0" style="56" hidden="1" customWidth="1"/>
    <col min="804" max="804" width="7.5703125" style="56" customWidth="1"/>
    <col min="805" max="807" width="0" style="56" hidden="1" customWidth="1"/>
    <col min="808" max="808" width="6.5703125" style="56" customWidth="1"/>
    <col min="809" max="809" width="6.7109375" style="56" customWidth="1"/>
    <col min="810" max="1024" width="9.140625" style="56"/>
    <col min="1025" max="1025" width="4.28515625" style="56" customWidth="1"/>
    <col min="1026" max="1026" width="27.85546875" style="56" customWidth="1"/>
    <col min="1027" max="1027" width="5.140625" style="56" bestFit="1" customWidth="1"/>
    <col min="1028" max="1028" width="5.5703125" style="56" bestFit="1" customWidth="1"/>
    <col min="1029" max="1029" width="7.7109375" style="56" bestFit="1" customWidth="1"/>
    <col min="1030" max="1030" width="14.42578125" style="56" customWidth="1"/>
    <col min="1031" max="1031" width="13.85546875" style="56" customWidth="1"/>
    <col min="1032" max="1032" width="14.85546875" style="56" customWidth="1"/>
    <col min="1033" max="1033" width="7.42578125" style="56" customWidth="1"/>
    <col min="1034" max="1034" width="4.42578125" style="56" customWidth="1"/>
    <col min="1035" max="1035" width="0" style="56" hidden="1" customWidth="1"/>
    <col min="1036" max="1036" width="6.5703125" style="56" customWidth="1"/>
    <col min="1037" max="1037" width="5.5703125" style="56" customWidth="1"/>
    <col min="1038" max="1038" width="0" style="56" hidden="1" customWidth="1"/>
    <col min="1039" max="1039" width="6.5703125" style="56" customWidth="1"/>
    <col min="1040" max="1040" width="5.5703125" style="56" customWidth="1"/>
    <col min="1041" max="1041" width="0" style="56" hidden="1" customWidth="1"/>
    <col min="1042" max="1043" width="6.5703125" style="56" customWidth="1"/>
    <col min="1044" max="1044" width="0" style="56" hidden="1" customWidth="1"/>
    <col min="1045" max="1045" width="7.7109375" style="56" customWidth="1"/>
    <col min="1046" max="1046" width="5.5703125" style="56" customWidth="1"/>
    <col min="1047" max="1047" width="0" style="56" hidden="1" customWidth="1"/>
    <col min="1048" max="1048" width="7.85546875" style="56" customWidth="1"/>
    <col min="1049" max="1049" width="5.5703125" style="56" customWidth="1"/>
    <col min="1050" max="1050" width="0" style="56" hidden="1" customWidth="1"/>
    <col min="1051" max="1051" width="7.140625" style="56" customWidth="1"/>
    <col min="1052" max="1052" width="5.140625" style="56" customWidth="1"/>
    <col min="1053" max="1053" width="0" style="56" hidden="1" customWidth="1"/>
    <col min="1054" max="1054" width="6.5703125" style="56" customWidth="1"/>
    <col min="1055" max="1055" width="5.140625" style="56" customWidth="1"/>
    <col min="1056" max="1056" width="0" style="56" hidden="1" customWidth="1"/>
    <col min="1057" max="1057" width="6.5703125" style="56" customWidth="1"/>
    <col min="1058" max="1058" width="5.5703125" style="56" customWidth="1"/>
    <col min="1059" max="1059" width="0" style="56" hidden="1" customWidth="1"/>
    <col min="1060" max="1060" width="7.5703125" style="56" customWidth="1"/>
    <col min="1061" max="1063" width="0" style="56" hidden="1" customWidth="1"/>
    <col min="1064" max="1064" width="6.5703125" style="56" customWidth="1"/>
    <col min="1065" max="1065" width="6.7109375" style="56" customWidth="1"/>
    <col min="1066" max="1280" width="9.140625" style="56"/>
    <col min="1281" max="1281" width="4.28515625" style="56" customWidth="1"/>
    <col min="1282" max="1282" width="27.85546875" style="56" customWidth="1"/>
    <col min="1283" max="1283" width="5.140625" style="56" bestFit="1" customWidth="1"/>
    <col min="1284" max="1284" width="5.5703125" style="56" bestFit="1" customWidth="1"/>
    <col min="1285" max="1285" width="7.7109375" style="56" bestFit="1" customWidth="1"/>
    <col min="1286" max="1286" width="14.42578125" style="56" customWidth="1"/>
    <col min="1287" max="1287" width="13.85546875" style="56" customWidth="1"/>
    <col min="1288" max="1288" width="14.85546875" style="56" customWidth="1"/>
    <col min="1289" max="1289" width="7.42578125" style="56" customWidth="1"/>
    <col min="1290" max="1290" width="4.42578125" style="56" customWidth="1"/>
    <col min="1291" max="1291" width="0" style="56" hidden="1" customWidth="1"/>
    <col min="1292" max="1292" width="6.5703125" style="56" customWidth="1"/>
    <col min="1293" max="1293" width="5.5703125" style="56" customWidth="1"/>
    <col min="1294" max="1294" width="0" style="56" hidden="1" customWidth="1"/>
    <col min="1295" max="1295" width="6.5703125" style="56" customWidth="1"/>
    <col min="1296" max="1296" width="5.5703125" style="56" customWidth="1"/>
    <col min="1297" max="1297" width="0" style="56" hidden="1" customWidth="1"/>
    <col min="1298" max="1299" width="6.5703125" style="56" customWidth="1"/>
    <col min="1300" max="1300" width="0" style="56" hidden="1" customWidth="1"/>
    <col min="1301" max="1301" width="7.7109375" style="56" customWidth="1"/>
    <col min="1302" max="1302" width="5.5703125" style="56" customWidth="1"/>
    <col min="1303" max="1303" width="0" style="56" hidden="1" customWidth="1"/>
    <col min="1304" max="1304" width="7.85546875" style="56" customWidth="1"/>
    <col min="1305" max="1305" width="5.5703125" style="56" customWidth="1"/>
    <col min="1306" max="1306" width="0" style="56" hidden="1" customWidth="1"/>
    <col min="1307" max="1307" width="7.140625" style="56" customWidth="1"/>
    <col min="1308" max="1308" width="5.140625" style="56" customWidth="1"/>
    <col min="1309" max="1309" width="0" style="56" hidden="1" customWidth="1"/>
    <col min="1310" max="1310" width="6.5703125" style="56" customWidth="1"/>
    <col min="1311" max="1311" width="5.140625" style="56" customWidth="1"/>
    <col min="1312" max="1312" width="0" style="56" hidden="1" customWidth="1"/>
    <col min="1313" max="1313" width="6.5703125" style="56" customWidth="1"/>
    <col min="1314" max="1314" width="5.5703125" style="56" customWidth="1"/>
    <col min="1315" max="1315" width="0" style="56" hidden="1" customWidth="1"/>
    <col min="1316" max="1316" width="7.5703125" style="56" customWidth="1"/>
    <col min="1317" max="1319" width="0" style="56" hidden="1" customWidth="1"/>
    <col min="1320" max="1320" width="6.5703125" style="56" customWidth="1"/>
    <col min="1321" max="1321" width="6.7109375" style="56" customWidth="1"/>
    <col min="1322" max="1536" width="9.140625" style="56"/>
    <col min="1537" max="1537" width="4.28515625" style="56" customWidth="1"/>
    <col min="1538" max="1538" width="27.85546875" style="56" customWidth="1"/>
    <col min="1539" max="1539" width="5.140625" style="56" bestFit="1" customWidth="1"/>
    <col min="1540" max="1540" width="5.5703125" style="56" bestFit="1" customWidth="1"/>
    <col min="1541" max="1541" width="7.7109375" style="56" bestFit="1" customWidth="1"/>
    <col min="1542" max="1542" width="14.42578125" style="56" customWidth="1"/>
    <col min="1543" max="1543" width="13.85546875" style="56" customWidth="1"/>
    <col min="1544" max="1544" width="14.85546875" style="56" customWidth="1"/>
    <col min="1545" max="1545" width="7.42578125" style="56" customWidth="1"/>
    <col min="1546" max="1546" width="4.42578125" style="56" customWidth="1"/>
    <col min="1547" max="1547" width="0" style="56" hidden="1" customWidth="1"/>
    <col min="1548" max="1548" width="6.5703125" style="56" customWidth="1"/>
    <col min="1549" max="1549" width="5.5703125" style="56" customWidth="1"/>
    <col min="1550" max="1550" width="0" style="56" hidden="1" customWidth="1"/>
    <col min="1551" max="1551" width="6.5703125" style="56" customWidth="1"/>
    <col min="1552" max="1552" width="5.5703125" style="56" customWidth="1"/>
    <col min="1553" max="1553" width="0" style="56" hidden="1" customWidth="1"/>
    <col min="1554" max="1555" width="6.5703125" style="56" customWidth="1"/>
    <col min="1556" max="1556" width="0" style="56" hidden="1" customWidth="1"/>
    <col min="1557" max="1557" width="7.7109375" style="56" customWidth="1"/>
    <col min="1558" max="1558" width="5.5703125" style="56" customWidth="1"/>
    <col min="1559" max="1559" width="0" style="56" hidden="1" customWidth="1"/>
    <col min="1560" max="1560" width="7.85546875" style="56" customWidth="1"/>
    <col min="1561" max="1561" width="5.5703125" style="56" customWidth="1"/>
    <col min="1562" max="1562" width="0" style="56" hidden="1" customWidth="1"/>
    <col min="1563" max="1563" width="7.140625" style="56" customWidth="1"/>
    <col min="1564" max="1564" width="5.140625" style="56" customWidth="1"/>
    <col min="1565" max="1565" width="0" style="56" hidden="1" customWidth="1"/>
    <col min="1566" max="1566" width="6.5703125" style="56" customWidth="1"/>
    <col min="1567" max="1567" width="5.140625" style="56" customWidth="1"/>
    <col min="1568" max="1568" width="0" style="56" hidden="1" customWidth="1"/>
    <col min="1569" max="1569" width="6.5703125" style="56" customWidth="1"/>
    <col min="1570" max="1570" width="5.5703125" style="56" customWidth="1"/>
    <col min="1571" max="1571" width="0" style="56" hidden="1" customWidth="1"/>
    <col min="1572" max="1572" width="7.5703125" style="56" customWidth="1"/>
    <col min="1573" max="1575" width="0" style="56" hidden="1" customWidth="1"/>
    <col min="1576" max="1576" width="6.5703125" style="56" customWidth="1"/>
    <col min="1577" max="1577" width="6.7109375" style="56" customWidth="1"/>
    <col min="1578" max="1792" width="9.140625" style="56"/>
    <col min="1793" max="1793" width="4.28515625" style="56" customWidth="1"/>
    <col min="1794" max="1794" width="27.85546875" style="56" customWidth="1"/>
    <col min="1795" max="1795" width="5.140625" style="56" bestFit="1" customWidth="1"/>
    <col min="1796" max="1796" width="5.5703125" style="56" bestFit="1" customWidth="1"/>
    <col min="1797" max="1797" width="7.7109375" style="56" bestFit="1" customWidth="1"/>
    <col min="1798" max="1798" width="14.42578125" style="56" customWidth="1"/>
    <col min="1799" max="1799" width="13.85546875" style="56" customWidth="1"/>
    <col min="1800" max="1800" width="14.85546875" style="56" customWidth="1"/>
    <col min="1801" max="1801" width="7.42578125" style="56" customWidth="1"/>
    <col min="1802" max="1802" width="4.42578125" style="56" customWidth="1"/>
    <col min="1803" max="1803" width="0" style="56" hidden="1" customWidth="1"/>
    <col min="1804" max="1804" width="6.5703125" style="56" customWidth="1"/>
    <col min="1805" max="1805" width="5.5703125" style="56" customWidth="1"/>
    <col min="1806" max="1806" width="0" style="56" hidden="1" customWidth="1"/>
    <col min="1807" max="1807" width="6.5703125" style="56" customWidth="1"/>
    <col min="1808" max="1808" width="5.5703125" style="56" customWidth="1"/>
    <col min="1809" max="1809" width="0" style="56" hidden="1" customWidth="1"/>
    <col min="1810" max="1811" width="6.5703125" style="56" customWidth="1"/>
    <col min="1812" max="1812" width="0" style="56" hidden="1" customWidth="1"/>
    <col min="1813" max="1813" width="7.7109375" style="56" customWidth="1"/>
    <col min="1814" max="1814" width="5.5703125" style="56" customWidth="1"/>
    <col min="1815" max="1815" width="0" style="56" hidden="1" customWidth="1"/>
    <col min="1816" max="1816" width="7.85546875" style="56" customWidth="1"/>
    <col min="1817" max="1817" width="5.5703125" style="56" customWidth="1"/>
    <col min="1818" max="1818" width="0" style="56" hidden="1" customWidth="1"/>
    <col min="1819" max="1819" width="7.140625" style="56" customWidth="1"/>
    <col min="1820" max="1820" width="5.140625" style="56" customWidth="1"/>
    <col min="1821" max="1821" width="0" style="56" hidden="1" customWidth="1"/>
    <col min="1822" max="1822" width="6.5703125" style="56" customWidth="1"/>
    <col min="1823" max="1823" width="5.140625" style="56" customWidth="1"/>
    <col min="1824" max="1824" width="0" style="56" hidden="1" customWidth="1"/>
    <col min="1825" max="1825" width="6.5703125" style="56" customWidth="1"/>
    <col min="1826" max="1826" width="5.5703125" style="56" customWidth="1"/>
    <col min="1827" max="1827" width="0" style="56" hidden="1" customWidth="1"/>
    <col min="1828" max="1828" width="7.5703125" style="56" customWidth="1"/>
    <col min="1829" max="1831" width="0" style="56" hidden="1" customWidth="1"/>
    <col min="1832" max="1832" width="6.5703125" style="56" customWidth="1"/>
    <col min="1833" max="1833" width="6.7109375" style="56" customWidth="1"/>
    <col min="1834" max="2048" width="9.140625" style="56"/>
    <col min="2049" max="2049" width="4.28515625" style="56" customWidth="1"/>
    <col min="2050" max="2050" width="27.85546875" style="56" customWidth="1"/>
    <col min="2051" max="2051" width="5.140625" style="56" bestFit="1" customWidth="1"/>
    <col min="2052" max="2052" width="5.5703125" style="56" bestFit="1" customWidth="1"/>
    <col min="2053" max="2053" width="7.7109375" style="56" bestFit="1" customWidth="1"/>
    <col min="2054" max="2054" width="14.42578125" style="56" customWidth="1"/>
    <col min="2055" max="2055" width="13.85546875" style="56" customWidth="1"/>
    <col min="2056" max="2056" width="14.85546875" style="56" customWidth="1"/>
    <col min="2057" max="2057" width="7.42578125" style="56" customWidth="1"/>
    <col min="2058" max="2058" width="4.42578125" style="56" customWidth="1"/>
    <col min="2059" max="2059" width="0" style="56" hidden="1" customWidth="1"/>
    <col min="2060" max="2060" width="6.5703125" style="56" customWidth="1"/>
    <col min="2061" max="2061" width="5.5703125" style="56" customWidth="1"/>
    <col min="2062" max="2062" width="0" style="56" hidden="1" customWidth="1"/>
    <col min="2063" max="2063" width="6.5703125" style="56" customWidth="1"/>
    <col min="2064" max="2064" width="5.5703125" style="56" customWidth="1"/>
    <col min="2065" max="2065" width="0" style="56" hidden="1" customWidth="1"/>
    <col min="2066" max="2067" width="6.5703125" style="56" customWidth="1"/>
    <col min="2068" max="2068" width="0" style="56" hidden="1" customWidth="1"/>
    <col min="2069" max="2069" width="7.7109375" style="56" customWidth="1"/>
    <col min="2070" max="2070" width="5.5703125" style="56" customWidth="1"/>
    <col min="2071" max="2071" width="0" style="56" hidden="1" customWidth="1"/>
    <col min="2072" max="2072" width="7.85546875" style="56" customWidth="1"/>
    <col min="2073" max="2073" width="5.5703125" style="56" customWidth="1"/>
    <col min="2074" max="2074" width="0" style="56" hidden="1" customWidth="1"/>
    <col min="2075" max="2075" width="7.140625" style="56" customWidth="1"/>
    <col min="2076" max="2076" width="5.140625" style="56" customWidth="1"/>
    <col min="2077" max="2077" width="0" style="56" hidden="1" customWidth="1"/>
    <col min="2078" max="2078" width="6.5703125" style="56" customWidth="1"/>
    <col min="2079" max="2079" width="5.140625" style="56" customWidth="1"/>
    <col min="2080" max="2080" width="0" style="56" hidden="1" customWidth="1"/>
    <col min="2081" max="2081" width="6.5703125" style="56" customWidth="1"/>
    <col min="2082" max="2082" width="5.5703125" style="56" customWidth="1"/>
    <col min="2083" max="2083" width="0" style="56" hidden="1" customWidth="1"/>
    <col min="2084" max="2084" width="7.5703125" style="56" customWidth="1"/>
    <col min="2085" max="2087" width="0" style="56" hidden="1" customWidth="1"/>
    <col min="2088" max="2088" width="6.5703125" style="56" customWidth="1"/>
    <col min="2089" max="2089" width="6.7109375" style="56" customWidth="1"/>
    <col min="2090" max="2304" width="9.140625" style="56"/>
    <col min="2305" max="2305" width="4.28515625" style="56" customWidth="1"/>
    <col min="2306" max="2306" width="27.85546875" style="56" customWidth="1"/>
    <col min="2307" max="2307" width="5.140625" style="56" bestFit="1" customWidth="1"/>
    <col min="2308" max="2308" width="5.5703125" style="56" bestFit="1" customWidth="1"/>
    <col min="2309" max="2309" width="7.7109375" style="56" bestFit="1" customWidth="1"/>
    <col min="2310" max="2310" width="14.42578125" style="56" customWidth="1"/>
    <col min="2311" max="2311" width="13.85546875" style="56" customWidth="1"/>
    <col min="2312" max="2312" width="14.85546875" style="56" customWidth="1"/>
    <col min="2313" max="2313" width="7.42578125" style="56" customWidth="1"/>
    <col min="2314" max="2314" width="4.42578125" style="56" customWidth="1"/>
    <col min="2315" max="2315" width="0" style="56" hidden="1" customWidth="1"/>
    <col min="2316" max="2316" width="6.5703125" style="56" customWidth="1"/>
    <col min="2317" max="2317" width="5.5703125" style="56" customWidth="1"/>
    <col min="2318" max="2318" width="0" style="56" hidden="1" customWidth="1"/>
    <col min="2319" max="2319" width="6.5703125" style="56" customWidth="1"/>
    <col min="2320" max="2320" width="5.5703125" style="56" customWidth="1"/>
    <col min="2321" max="2321" width="0" style="56" hidden="1" customWidth="1"/>
    <col min="2322" max="2323" width="6.5703125" style="56" customWidth="1"/>
    <col min="2324" max="2324" width="0" style="56" hidden="1" customWidth="1"/>
    <col min="2325" max="2325" width="7.7109375" style="56" customWidth="1"/>
    <col min="2326" max="2326" width="5.5703125" style="56" customWidth="1"/>
    <col min="2327" max="2327" width="0" style="56" hidden="1" customWidth="1"/>
    <col min="2328" max="2328" width="7.85546875" style="56" customWidth="1"/>
    <col min="2329" max="2329" width="5.5703125" style="56" customWidth="1"/>
    <col min="2330" max="2330" width="0" style="56" hidden="1" customWidth="1"/>
    <col min="2331" max="2331" width="7.140625" style="56" customWidth="1"/>
    <col min="2332" max="2332" width="5.140625" style="56" customWidth="1"/>
    <col min="2333" max="2333" width="0" style="56" hidden="1" customWidth="1"/>
    <col min="2334" max="2334" width="6.5703125" style="56" customWidth="1"/>
    <col min="2335" max="2335" width="5.140625" style="56" customWidth="1"/>
    <col min="2336" max="2336" width="0" style="56" hidden="1" customWidth="1"/>
    <col min="2337" max="2337" width="6.5703125" style="56" customWidth="1"/>
    <col min="2338" max="2338" width="5.5703125" style="56" customWidth="1"/>
    <col min="2339" max="2339" width="0" style="56" hidden="1" customWidth="1"/>
    <col min="2340" max="2340" width="7.5703125" style="56" customWidth="1"/>
    <col min="2341" max="2343" width="0" style="56" hidden="1" customWidth="1"/>
    <col min="2344" max="2344" width="6.5703125" style="56" customWidth="1"/>
    <col min="2345" max="2345" width="6.7109375" style="56" customWidth="1"/>
    <col min="2346" max="2560" width="9.140625" style="56"/>
    <col min="2561" max="2561" width="4.28515625" style="56" customWidth="1"/>
    <col min="2562" max="2562" width="27.85546875" style="56" customWidth="1"/>
    <col min="2563" max="2563" width="5.140625" style="56" bestFit="1" customWidth="1"/>
    <col min="2564" max="2564" width="5.5703125" style="56" bestFit="1" customWidth="1"/>
    <col min="2565" max="2565" width="7.7109375" style="56" bestFit="1" customWidth="1"/>
    <col min="2566" max="2566" width="14.42578125" style="56" customWidth="1"/>
    <col min="2567" max="2567" width="13.85546875" style="56" customWidth="1"/>
    <col min="2568" max="2568" width="14.85546875" style="56" customWidth="1"/>
    <col min="2569" max="2569" width="7.42578125" style="56" customWidth="1"/>
    <col min="2570" max="2570" width="4.42578125" style="56" customWidth="1"/>
    <col min="2571" max="2571" width="0" style="56" hidden="1" customWidth="1"/>
    <col min="2572" max="2572" width="6.5703125" style="56" customWidth="1"/>
    <col min="2573" max="2573" width="5.5703125" style="56" customWidth="1"/>
    <col min="2574" max="2574" width="0" style="56" hidden="1" customWidth="1"/>
    <col min="2575" max="2575" width="6.5703125" style="56" customWidth="1"/>
    <col min="2576" max="2576" width="5.5703125" style="56" customWidth="1"/>
    <col min="2577" max="2577" width="0" style="56" hidden="1" customWidth="1"/>
    <col min="2578" max="2579" width="6.5703125" style="56" customWidth="1"/>
    <col min="2580" max="2580" width="0" style="56" hidden="1" customWidth="1"/>
    <col min="2581" max="2581" width="7.7109375" style="56" customWidth="1"/>
    <col min="2582" max="2582" width="5.5703125" style="56" customWidth="1"/>
    <col min="2583" max="2583" width="0" style="56" hidden="1" customWidth="1"/>
    <col min="2584" max="2584" width="7.85546875" style="56" customWidth="1"/>
    <col min="2585" max="2585" width="5.5703125" style="56" customWidth="1"/>
    <col min="2586" max="2586" width="0" style="56" hidden="1" customWidth="1"/>
    <col min="2587" max="2587" width="7.140625" style="56" customWidth="1"/>
    <col min="2588" max="2588" width="5.140625" style="56" customWidth="1"/>
    <col min="2589" max="2589" width="0" style="56" hidden="1" customWidth="1"/>
    <col min="2590" max="2590" width="6.5703125" style="56" customWidth="1"/>
    <col min="2591" max="2591" width="5.140625" style="56" customWidth="1"/>
    <col min="2592" max="2592" width="0" style="56" hidden="1" customWidth="1"/>
    <col min="2593" max="2593" width="6.5703125" style="56" customWidth="1"/>
    <col min="2594" max="2594" width="5.5703125" style="56" customWidth="1"/>
    <col min="2595" max="2595" width="0" style="56" hidden="1" customWidth="1"/>
    <col min="2596" max="2596" width="7.5703125" style="56" customWidth="1"/>
    <col min="2597" max="2599" width="0" style="56" hidden="1" customWidth="1"/>
    <col min="2600" max="2600" width="6.5703125" style="56" customWidth="1"/>
    <col min="2601" max="2601" width="6.7109375" style="56" customWidth="1"/>
    <col min="2602" max="2816" width="9.140625" style="56"/>
    <col min="2817" max="2817" width="4.28515625" style="56" customWidth="1"/>
    <col min="2818" max="2818" width="27.85546875" style="56" customWidth="1"/>
    <col min="2819" max="2819" width="5.140625" style="56" bestFit="1" customWidth="1"/>
    <col min="2820" max="2820" width="5.5703125" style="56" bestFit="1" customWidth="1"/>
    <col min="2821" max="2821" width="7.7109375" style="56" bestFit="1" customWidth="1"/>
    <col min="2822" max="2822" width="14.42578125" style="56" customWidth="1"/>
    <col min="2823" max="2823" width="13.85546875" style="56" customWidth="1"/>
    <col min="2824" max="2824" width="14.85546875" style="56" customWidth="1"/>
    <col min="2825" max="2825" width="7.42578125" style="56" customWidth="1"/>
    <col min="2826" max="2826" width="4.42578125" style="56" customWidth="1"/>
    <col min="2827" max="2827" width="0" style="56" hidden="1" customWidth="1"/>
    <col min="2828" max="2828" width="6.5703125" style="56" customWidth="1"/>
    <col min="2829" max="2829" width="5.5703125" style="56" customWidth="1"/>
    <col min="2830" max="2830" width="0" style="56" hidden="1" customWidth="1"/>
    <col min="2831" max="2831" width="6.5703125" style="56" customWidth="1"/>
    <col min="2832" max="2832" width="5.5703125" style="56" customWidth="1"/>
    <col min="2833" max="2833" width="0" style="56" hidden="1" customWidth="1"/>
    <col min="2834" max="2835" width="6.5703125" style="56" customWidth="1"/>
    <col min="2836" max="2836" width="0" style="56" hidden="1" customWidth="1"/>
    <col min="2837" max="2837" width="7.7109375" style="56" customWidth="1"/>
    <col min="2838" max="2838" width="5.5703125" style="56" customWidth="1"/>
    <col min="2839" max="2839" width="0" style="56" hidden="1" customWidth="1"/>
    <col min="2840" max="2840" width="7.85546875" style="56" customWidth="1"/>
    <col min="2841" max="2841" width="5.5703125" style="56" customWidth="1"/>
    <col min="2842" max="2842" width="0" style="56" hidden="1" customWidth="1"/>
    <col min="2843" max="2843" width="7.140625" style="56" customWidth="1"/>
    <col min="2844" max="2844" width="5.140625" style="56" customWidth="1"/>
    <col min="2845" max="2845" width="0" style="56" hidden="1" customWidth="1"/>
    <col min="2846" max="2846" width="6.5703125" style="56" customWidth="1"/>
    <col min="2847" max="2847" width="5.140625" style="56" customWidth="1"/>
    <col min="2848" max="2848" width="0" style="56" hidden="1" customWidth="1"/>
    <col min="2849" max="2849" width="6.5703125" style="56" customWidth="1"/>
    <col min="2850" max="2850" width="5.5703125" style="56" customWidth="1"/>
    <col min="2851" max="2851" width="0" style="56" hidden="1" customWidth="1"/>
    <col min="2852" max="2852" width="7.5703125" style="56" customWidth="1"/>
    <col min="2853" max="2855" width="0" style="56" hidden="1" customWidth="1"/>
    <col min="2856" max="2856" width="6.5703125" style="56" customWidth="1"/>
    <col min="2857" max="2857" width="6.7109375" style="56" customWidth="1"/>
    <col min="2858" max="3072" width="9.140625" style="56"/>
    <col min="3073" max="3073" width="4.28515625" style="56" customWidth="1"/>
    <col min="3074" max="3074" width="27.85546875" style="56" customWidth="1"/>
    <col min="3075" max="3075" width="5.140625" style="56" bestFit="1" customWidth="1"/>
    <col min="3076" max="3076" width="5.5703125" style="56" bestFit="1" customWidth="1"/>
    <col min="3077" max="3077" width="7.7109375" style="56" bestFit="1" customWidth="1"/>
    <col min="3078" max="3078" width="14.42578125" style="56" customWidth="1"/>
    <col min="3079" max="3079" width="13.85546875" style="56" customWidth="1"/>
    <col min="3080" max="3080" width="14.85546875" style="56" customWidth="1"/>
    <col min="3081" max="3081" width="7.42578125" style="56" customWidth="1"/>
    <col min="3082" max="3082" width="4.42578125" style="56" customWidth="1"/>
    <col min="3083" max="3083" width="0" style="56" hidden="1" customWidth="1"/>
    <col min="3084" max="3084" width="6.5703125" style="56" customWidth="1"/>
    <col min="3085" max="3085" width="5.5703125" style="56" customWidth="1"/>
    <col min="3086" max="3086" width="0" style="56" hidden="1" customWidth="1"/>
    <col min="3087" max="3087" width="6.5703125" style="56" customWidth="1"/>
    <col min="3088" max="3088" width="5.5703125" style="56" customWidth="1"/>
    <col min="3089" max="3089" width="0" style="56" hidden="1" customWidth="1"/>
    <col min="3090" max="3091" width="6.5703125" style="56" customWidth="1"/>
    <col min="3092" max="3092" width="0" style="56" hidden="1" customWidth="1"/>
    <col min="3093" max="3093" width="7.7109375" style="56" customWidth="1"/>
    <col min="3094" max="3094" width="5.5703125" style="56" customWidth="1"/>
    <col min="3095" max="3095" width="0" style="56" hidden="1" customWidth="1"/>
    <col min="3096" max="3096" width="7.85546875" style="56" customWidth="1"/>
    <col min="3097" max="3097" width="5.5703125" style="56" customWidth="1"/>
    <col min="3098" max="3098" width="0" style="56" hidden="1" customWidth="1"/>
    <col min="3099" max="3099" width="7.140625" style="56" customWidth="1"/>
    <col min="3100" max="3100" width="5.140625" style="56" customWidth="1"/>
    <col min="3101" max="3101" width="0" style="56" hidden="1" customWidth="1"/>
    <col min="3102" max="3102" width="6.5703125" style="56" customWidth="1"/>
    <col min="3103" max="3103" width="5.140625" style="56" customWidth="1"/>
    <col min="3104" max="3104" width="0" style="56" hidden="1" customWidth="1"/>
    <col min="3105" max="3105" width="6.5703125" style="56" customWidth="1"/>
    <col min="3106" max="3106" width="5.5703125" style="56" customWidth="1"/>
    <col min="3107" max="3107" width="0" style="56" hidden="1" customWidth="1"/>
    <col min="3108" max="3108" width="7.5703125" style="56" customWidth="1"/>
    <col min="3109" max="3111" width="0" style="56" hidden="1" customWidth="1"/>
    <col min="3112" max="3112" width="6.5703125" style="56" customWidth="1"/>
    <col min="3113" max="3113" width="6.7109375" style="56" customWidth="1"/>
    <col min="3114" max="3328" width="9.140625" style="56"/>
    <col min="3329" max="3329" width="4.28515625" style="56" customWidth="1"/>
    <col min="3330" max="3330" width="27.85546875" style="56" customWidth="1"/>
    <col min="3331" max="3331" width="5.140625" style="56" bestFit="1" customWidth="1"/>
    <col min="3332" max="3332" width="5.5703125" style="56" bestFit="1" customWidth="1"/>
    <col min="3333" max="3333" width="7.7109375" style="56" bestFit="1" customWidth="1"/>
    <col min="3334" max="3334" width="14.42578125" style="56" customWidth="1"/>
    <col min="3335" max="3335" width="13.85546875" style="56" customWidth="1"/>
    <col min="3336" max="3336" width="14.85546875" style="56" customWidth="1"/>
    <col min="3337" max="3337" width="7.42578125" style="56" customWidth="1"/>
    <col min="3338" max="3338" width="4.42578125" style="56" customWidth="1"/>
    <col min="3339" max="3339" width="0" style="56" hidden="1" customWidth="1"/>
    <col min="3340" max="3340" width="6.5703125" style="56" customWidth="1"/>
    <col min="3341" max="3341" width="5.5703125" style="56" customWidth="1"/>
    <col min="3342" max="3342" width="0" style="56" hidden="1" customWidth="1"/>
    <col min="3343" max="3343" width="6.5703125" style="56" customWidth="1"/>
    <col min="3344" max="3344" width="5.5703125" style="56" customWidth="1"/>
    <col min="3345" max="3345" width="0" style="56" hidden="1" customWidth="1"/>
    <col min="3346" max="3347" width="6.5703125" style="56" customWidth="1"/>
    <col min="3348" max="3348" width="0" style="56" hidden="1" customWidth="1"/>
    <col min="3349" max="3349" width="7.7109375" style="56" customWidth="1"/>
    <col min="3350" max="3350" width="5.5703125" style="56" customWidth="1"/>
    <col min="3351" max="3351" width="0" style="56" hidden="1" customWidth="1"/>
    <col min="3352" max="3352" width="7.85546875" style="56" customWidth="1"/>
    <col min="3353" max="3353" width="5.5703125" style="56" customWidth="1"/>
    <col min="3354" max="3354" width="0" style="56" hidden="1" customWidth="1"/>
    <col min="3355" max="3355" width="7.140625" style="56" customWidth="1"/>
    <col min="3356" max="3356" width="5.140625" style="56" customWidth="1"/>
    <col min="3357" max="3357" width="0" style="56" hidden="1" customWidth="1"/>
    <col min="3358" max="3358" width="6.5703125" style="56" customWidth="1"/>
    <col min="3359" max="3359" width="5.140625" style="56" customWidth="1"/>
    <col min="3360" max="3360" width="0" style="56" hidden="1" customWidth="1"/>
    <col min="3361" max="3361" width="6.5703125" style="56" customWidth="1"/>
    <col min="3362" max="3362" width="5.5703125" style="56" customWidth="1"/>
    <col min="3363" max="3363" width="0" style="56" hidden="1" customWidth="1"/>
    <col min="3364" max="3364" width="7.5703125" style="56" customWidth="1"/>
    <col min="3365" max="3367" width="0" style="56" hidden="1" customWidth="1"/>
    <col min="3368" max="3368" width="6.5703125" style="56" customWidth="1"/>
    <col min="3369" max="3369" width="6.7109375" style="56" customWidth="1"/>
    <col min="3370" max="3584" width="9.140625" style="56"/>
    <col min="3585" max="3585" width="4.28515625" style="56" customWidth="1"/>
    <col min="3586" max="3586" width="27.85546875" style="56" customWidth="1"/>
    <col min="3587" max="3587" width="5.140625" style="56" bestFit="1" customWidth="1"/>
    <col min="3588" max="3588" width="5.5703125" style="56" bestFit="1" customWidth="1"/>
    <col min="3589" max="3589" width="7.7109375" style="56" bestFit="1" customWidth="1"/>
    <col min="3590" max="3590" width="14.42578125" style="56" customWidth="1"/>
    <col min="3591" max="3591" width="13.85546875" style="56" customWidth="1"/>
    <col min="3592" max="3592" width="14.85546875" style="56" customWidth="1"/>
    <col min="3593" max="3593" width="7.42578125" style="56" customWidth="1"/>
    <col min="3594" max="3594" width="4.42578125" style="56" customWidth="1"/>
    <col min="3595" max="3595" width="0" style="56" hidden="1" customWidth="1"/>
    <col min="3596" max="3596" width="6.5703125" style="56" customWidth="1"/>
    <col min="3597" max="3597" width="5.5703125" style="56" customWidth="1"/>
    <col min="3598" max="3598" width="0" style="56" hidden="1" customWidth="1"/>
    <col min="3599" max="3599" width="6.5703125" style="56" customWidth="1"/>
    <col min="3600" max="3600" width="5.5703125" style="56" customWidth="1"/>
    <col min="3601" max="3601" width="0" style="56" hidden="1" customWidth="1"/>
    <col min="3602" max="3603" width="6.5703125" style="56" customWidth="1"/>
    <col min="3604" max="3604" width="0" style="56" hidden="1" customWidth="1"/>
    <col min="3605" max="3605" width="7.7109375" style="56" customWidth="1"/>
    <col min="3606" max="3606" width="5.5703125" style="56" customWidth="1"/>
    <col min="3607" max="3607" width="0" style="56" hidden="1" customWidth="1"/>
    <col min="3608" max="3608" width="7.85546875" style="56" customWidth="1"/>
    <col min="3609" max="3609" width="5.5703125" style="56" customWidth="1"/>
    <col min="3610" max="3610" width="0" style="56" hidden="1" customWidth="1"/>
    <col min="3611" max="3611" width="7.140625" style="56" customWidth="1"/>
    <col min="3612" max="3612" width="5.140625" style="56" customWidth="1"/>
    <col min="3613" max="3613" width="0" style="56" hidden="1" customWidth="1"/>
    <col min="3614" max="3614" width="6.5703125" style="56" customWidth="1"/>
    <col min="3615" max="3615" width="5.140625" style="56" customWidth="1"/>
    <col min="3616" max="3616" width="0" style="56" hidden="1" customWidth="1"/>
    <col min="3617" max="3617" width="6.5703125" style="56" customWidth="1"/>
    <col min="3618" max="3618" width="5.5703125" style="56" customWidth="1"/>
    <col min="3619" max="3619" width="0" style="56" hidden="1" customWidth="1"/>
    <col min="3620" max="3620" width="7.5703125" style="56" customWidth="1"/>
    <col min="3621" max="3623" width="0" style="56" hidden="1" customWidth="1"/>
    <col min="3624" max="3624" width="6.5703125" style="56" customWidth="1"/>
    <col min="3625" max="3625" width="6.7109375" style="56" customWidth="1"/>
    <col min="3626" max="3840" width="9.140625" style="56"/>
    <col min="3841" max="3841" width="4.28515625" style="56" customWidth="1"/>
    <col min="3842" max="3842" width="27.85546875" style="56" customWidth="1"/>
    <col min="3843" max="3843" width="5.140625" style="56" bestFit="1" customWidth="1"/>
    <col min="3844" max="3844" width="5.5703125" style="56" bestFit="1" customWidth="1"/>
    <col min="3845" max="3845" width="7.7109375" style="56" bestFit="1" customWidth="1"/>
    <col min="3846" max="3846" width="14.42578125" style="56" customWidth="1"/>
    <col min="3847" max="3847" width="13.85546875" style="56" customWidth="1"/>
    <col min="3848" max="3848" width="14.85546875" style="56" customWidth="1"/>
    <col min="3849" max="3849" width="7.42578125" style="56" customWidth="1"/>
    <col min="3850" max="3850" width="4.42578125" style="56" customWidth="1"/>
    <col min="3851" max="3851" width="0" style="56" hidden="1" customWidth="1"/>
    <col min="3852" max="3852" width="6.5703125" style="56" customWidth="1"/>
    <col min="3853" max="3853" width="5.5703125" style="56" customWidth="1"/>
    <col min="3854" max="3854" width="0" style="56" hidden="1" customWidth="1"/>
    <col min="3855" max="3855" width="6.5703125" style="56" customWidth="1"/>
    <col min="3856" max="3856" width="5.5703125" style="56" customWidth="1"/>
    <col min="3857" max="3857" width="0" style="56" hidden="1" customWidth="1"/>
    <col min="3858" max="3859" width="6.5703125" style="56" customWidth="1"/>
    <col min="3860" max="3860" width="0" style="56" hidden="1" customWidth="1"/>
    <col min="3861" max="3861" width="7.7109375" style="56" customWidth="1"/>
    <col min="3862" max="3862" width="5.5703125" style="56" customWidth="1"/>
    <col min="3863" max="3863" width="0" style="56" hidden="1" customWidth="1"/>
    <col min="3864" max="3864" width="7.85546875" style="56" customWidth="1"/>
    <col min="3865" max="3865" width="5.5703125" style="56" customWidth="1"/>
    <col min="3866" max="3866" width="0" style="56" hidden="1" customWidth="1"/>
    <col min="3867" max="3867" width="7.140625" style="56" customWidth="1"/>
    <col min="3868" max="3868" width="5.140625" style="56" customWidth="1"/>
    <col min="3869" max="3869" width="0" style="56" hidden="1" customWidth="1"/>
    <col min="3870" max="3870" width="6.5703125" style="56" customWidth="1"/>
    <col min="3871" max="3871" width="5.140625" style="56" customWidth="1"/>
    <col min="3872" max="3872" width="0" style="56" hidden="1" customWidth="1"/>
    <col min="3873" max="3873" width="6.5703125" style="56" customWidth="1"/>
    <col min="3874" max="3874" width="5.5703125" style="56" customWidth="1"/>
    <col min="3875" max="3875" width="0" style="56" hidden="1" customWidth="1"/>
    <col min="3876" max="3876" width="7.5703125" style="56" customWidth="1"/>
    <col min="3877" max="3879" width="0" style="56" hidden="1" customWidth="1"/>
    <col min="3880" max="3880" width="6.5703125" style="56" customWidth="1"/>
    <col min="3881" max="3881" width="6.7109375" style="56" customWidth="1"/>
    <col min="3882" max="4096" width="9.140625" style="56"/>
    <col min="4097" max="4097" width="4.28515625" style="56" customWidth="1"/>
    <col min="4098" max="4098" width="27.85546875" style="56" customWidth="1"/>
    <col min="4099" max="4099" width="5.140625" style="56" bestFit="1" customWidth="1"/>
    <col min="4100" max="4100" width="5.5703125" style="56" bestFit="1" customWidth="1"/>
    <col min="4101" max="4101" width="7.7109375" style="56" bestFit="1" customWidth="1"/>
    <col min="4102" max="4102" width="14.42578125" style="56" customWidth="1"/>
    <col min="4103" max="4103" width="13.85546875" style="56" customWidth="1"/>
    <col min="4104" max="4104" width="14.85546875" style="56" customWidth="1"/>
    <col min="4105" max="4105" width="7.42578125" style="56" customWidth="1"/>
    <col min="4106" max="4106" width="4.42578125" style="56" customWidth="1"/>
    <col min="4107" max="4107" width="0" style="56" hidden="1" customWidth="1"/>
    <col min="4108" max="4108" width="6.5703125" style="56" customWidth="1"/>
    <col min="4109" max="4109" width="5.5703125" style="56" customWidth="1"/>
    <col min="4110" max="4110" width="0" style="56" hidden="1" customWidth="1"/>
    <col min="4111" max="4111" width="6.5703125" style="56" customWidth="1"/>
    <col min="4112" max="4112" width="5.5703125" style="56" customWidth="1"/>
    <col min="4113" max="4113" width="0" style="56" hidden="1" customWidth="1"/>
    <col min="4114" max="4115" width="6.5703125" style="56" customWidth="1"/>
    <col min="4116" max="4116" width="0" style="56" hidden="1" customWidth="1"/>
    <col min="4117" max="4117" width="7.7109375" style="56" customWidth="1"/>
    <col min="4118" max="4118" width="5.5703125" style="56" customWidth="1"/>
    <col min="4119" max="4119" width="0" style="56" hidden="1" customWidth="1"/>
    <col min="4120" max="4120" width="7.85546875" style="56" customWidth="1"/>
    <col min="4121" max="4121" width="5.5703125" style="56" customWidth="1"/>
    <col min="4122" max="4122" width="0" style="56" hidden="1" customWidth="1"/>
    <col min="4123" max="4123" width="7.140625" style="56" customWidth="1"/>
    <col min="4124" max="4124" width="5.140625" style="56" customWidth="1"/>
    <col min="4125" max="4125" width="0" style="56" hidden="1" customWidth="1"/>
    <col min="4126" max="4126" width="6.5703125" style="56" customWidth="1"/>
    <col min="4127" max="4127" width="5.140625" style="56" customWidth="1"/>
    <col min="4128" max="4128" width="0" style="56" hidden="1" customWidth="1"/>
    <col min="4129" max="4129" width="6.5703125" style="56" customWidth="1"/>
    <col min="4130" max="4130" width="5.5703125" style="56" customWidth="1"/>
    <col min="4131" max="4131" width="0" style="56" hidden="1" customWidth="1"/>
    <col min="4132" max="4132" width="7.5703125" style="56" customWidth="1"/>
    <col min="4133" max="4135" width="0" style="56" hidden="1" customWidth="1"/>
    <col min="4136" max="4136" width="6.5703125" style="56" customWidth="1"/>
    <col min="4137" max="4137" width="6.7109375" style="56" customWidth="1"/>
    <col min="4138" max="4352" width="9.140625" style="56"/>
    <col min="4353" max="4353" width="4.28515625" style="56" customWidth="1"/>
    <col min="4354" max="4354" width="27.85546875" style="56" customWidth="1"/>
    <col min="4355" max="4355" width="5.140625" style="56" bestFit="1" customWidth="1"/>
    <col min="4356" max="4356" width="5.5703125" style="56" bestFit="1" customWidth="1"/>
    <col min="4357" max="4357" width="7.7109375" style="56" bestFit="1" customWidth="1"/>
    <col min="4358" max="4358" width="14.42578125" style="56" customWidth="1"/>
    <col min="4359" max="4359" width="13.85546875" style="56" customWidth="1"/>
    <col min="4360" max="4360" width="14.85546875" style="56" customWidth="1"/>
    <col min="4361" max="4361" width="7.42578125" style="56" customWidth="1"/>
    <col min="4362" max="4362" width="4.42578125" style="56" customWidth="1"/>
    <col min="4363" max="4363" width="0" style="56" hidden="1" customWidth="1"/>
    <col min="4364" max="4364" width="6.5703125" style="56" customWidth="1"/>
    <col min="4365" max="4365" width="5.5703125" style="56" customWidth="1"/>
    <col min="4366" max="4366" width="0" style="56" hidden="1" customWidth="1"/>
    <col min="4367" max="4367" width="6.5703125" style="56" customWidth="1"/>
    <col min="4368" max="4368" width="5.5703125" style="56" customWidth="1"/>
    <col min="4369" max="4369" width="0" style="56" hidden="1" customWidth="1"/>
    <col min="4370" max="4371" width="6.5703125" style="56" customWidth="1"/>
    <col min="4372" max="4372" width="0" style="56" hidden="1" customWidth="1"/>
    <col min="4373" max="4373" width="7.7109375" style="56" customWidth="1"/>
    <col min="4374" max="4374" width="5.5703125" style="56" customWidth="1"/>
    <col min="4375" max="4375" width="0" style="56" hidden="1" customWidth="1"/>
    <col min="4376" max="4376" width="7.85546875" style="56" customWidth="1"/>
    <col min="4377" max="4377" width="5.5703125" style="56" customWidth="1"/>
    <col min="4378" max="4378" width="0" style="56" hidden="1" customWidth="1"/>
    <col min="4379" max="4379" width="7.140625" style="56" customWidth="1"/>
    <col min="4380" max="4380" width="5.140625" style="56" customWidth="1"/>
    <col min="4381" max="4381" width="0" style="56" hidden="1" customWidth="1"/>
    <col min="4382" max="4382" width="6.5703125" style="56" customWidth="1"/>
    <col min="4383" max="4383" width="5.140625" style="56" customWidth="1"/>
    <col min="4384" max="4384" width="0" style="56" hidden="1" customWidth="1"/>
    <col min="4385" max="4385" width="6.5703125" style="56" customWidth="1"/>
    <col min="4386" max="4386" width="5.5703125" style="56" customWidth="1"/>
    <col min="4387" max="4387" width="0" style="56" hidden="1" customWidth="1"/>
    <col min="4388" max="4388" width="7.5703125" style="56" customWidth="1"/>
    <col min="4389" max="4391" width="0" style="56" hidden="1" customWidth="1"/>
    <col min="4392" max="4392" width="6.5703125" style="56" customWidth="1"/>
    <col min="4393" max="4393" width="6.7109375" style="56" customWidth="1"/>
    <col min="4394" max="4608" width="9.140625" style="56"/>
    <col min="4609" max="4609" width="4.28515625" style="56" customWidth="1"/>
    <col min="4610" max="4610" width="27.85546875" style="56" customWidth="1"/>
    <col min="4611" max="4611" width="5.140625" style="56" bestFit="1" customWidth="1"/>
    <col min="4612" max="4612" width="5.5703125" style="56" bestFit="1" customWidth="1"/>
    <col min="4613" max="4613" width="7.7109375" style="56" bestFit="1" customWidth="1"/>
    <col min="4614" max="4614" width="14.42578125" style="56" customWidth="1"/>
    <col min="4615" max="4615" width="13.85546875" style="56" customWidth="1"/>
    <col min="4616" max="4616" width="14.85546875" style="56" customWidth="1"/>
    <col min="4617" max="4617" width="7.42578125" style="56" customWidth="1"/>
    <col min="4618" max="4618" width="4.42578125" style="56" customWidth="1"/>
    <col min="4619" max="4619" width="0" style="56" hidden="1" customWidth="1"/>
    <col min="4620" max="4620" width="6.5703125" style="56" customWidth="1"/>
    <col min="4621" max="4621" width="5.5703125" style="56" customWidth="1"/>
    <col min="4622" max="4622" width="0" style="56" hidden="1" customWidth="1"/>
    <col min="4623" max="4623" width="6.5703125" style="56" customWidth="1"/>
    <col min="4624" max="4624" width="5.5703125" style="56" customWidth="1"/>
    <col min="4625" max="4625" width="0" style="56" hidden="1" customWidth="1"/>
    <col min="4626" max="4627" width="6.5703125" style="56" customWidth="1"/>
    <col min="4628" max="4628" width="0" style="56" hidden="1" customWidth="1"/>
    <col min="4629" max="4629" width="7.7109375" style="56" customWidth="1"/>
    <col min="4630" max="4630" width="5.5703125" style="56" customWidth="1"/>
    <col min="4631" max="4631" width="0" style="56" hidden="1" customWidth="1"/>
    <col min="4632" max="4632" width="7.85546875" style="56" customWidth="1"/>
    <col min="4633" max="4633" width="5.5703125" style="56" customWidth="1"/>
    <col min="4634" max="4634" width="0" style="56" hidden="1" customWidth="1"/>
    <col min="4635" max="4635" width="7.140625" style="56" customWidth="1"/>
    <col min="4636" max="4636" width="5.140625" style="56" customWidth="1"/>
    <col min="4637" max="4637" width="0" style="56" hidden="1" customWidth="1"/>
    <col min="4638" max="4638" width="6.5703125" style="56" customWidth="1"/>
    <col min="4639" max="4639" width="5.140625" style="56" customWidth="1"/>
    <col min="4640" max="4640" width="0" style="56" hidden="1" customWidth="1"/>
    <col min="4641" max="4641" width="6.5703125" style="56" customWidth="1"/>
    <col min="4642" max="4642" width="5.5703125" style="56" customWidth="1"/>
    <col min="4643" max="4643" width="0" style="56" hidden="1" customWidth="1"/>
    <col min="4644" max="4644" width="7.5703125" style="56" customWidth="1"/>
    <col min="4645" max="4647" width="0" style="56" hidden="1" customWidth="1"/>
    <col min="4648" max="4648" width="6.5703125" style="56" customWidth="1"/>
    <col min="4649" max="4649" width="6.7109375" style="56" customWidth="1"/>
    <col min="4650" max="4864" width="9.140625" style="56"/>
    <col min="4865" max="4865" width="4.28515625" style="56" customWidth="1"/>
    <col min="4866" max="4866" width="27.85546875" style="56" customWidth="1"/>
    <col min="4867" max="4867" width="5.140625" style="56" bestFit="1" customWidth="1"/>
    <col min="4868" max="4868" width="5.5703125" style="56" bestFit="1" customWidth="1"/>
    <col min="4869" max="4869" width="7.7109375" style="56" bestFit="1" customWidth="1"/>
    <col min="4870" max="4870" width="14.42578125" style="56" customWidth="1"/>
    <col min="4871" max="4871" width="13.85546875" style="56" customWidth="1"/>
    <col min="4872" max="4872" width="14.85546875" style="56" customWidth="1"/>
    <col min="4873" max="4873" width="7.42578125" style="56" customWidth="1"/>
    <col min="4874" max="4874" width="4.42578125" style="56" customWidth="1"/>
    <col min="4875" max="4875" width="0" style="56" hidden="1" customWidth="1"/>
    <col min="4876" max="4876" width="6.5703125" style="56" customWidth="1"/>
    <col min="4877" max="4877" width="5.5703125" style="56" customWidth="1"/>
    <col min="4878" max="4878" width="0" style="56" hidden="1" customWidth="1"/>
    <col min="4879" max="4879" width="6.5703125" style="56" customWidth="1"/>
    <col min="4880" max="4880" width="5.5703125" style="56" customWidth="1"/>
    <col min="4881" max="4881" width="0" style="56" hidden="1" customWidth="1"/>
    <col min="4882" max="4883" width="6.5703125" style="56" customWidth="1"/>
    <col min="4884" max="4884" width="0" style="56" hidden="1" customWidth="1"/>
    <col min="4885" max="4885" width="7.7109375" style="56" customWidth="1"/>
    <col min="4886" max="4886" width="5.5703125" style="56" customWidth="1"/>
    <col min="4887" max="4887" width="0" style="56" hidden="1" customWidth="1"/>
    <col min="4888" max="4888" width="7.85546875" style="56" customWidth="1"/>
    <col min="4889" max="4889" width="5.5703125" style="56" customWidth="1"/>
    <col min="4890" max="4890" width="0" style="56" hidden="1" customWidth="1"/>
    <col min="4891" max="4891" width="7.140625" style="56" customWidth="1"/>
    <col min="4892" max="4892" width="5.140625" style="56" customWidth="1"/>
    <col min="4893" max="4893" width="0" style="56" hidden="1" customWidth="1"/>
    <col min="4894" max="4894" width="6.5703125" style="56" customWidth="1"/>
    <col min="4895" max="4895" width="5.140625" style="56" customWidth="1"/>
    <col min="4896" max="4896" width="0" style="56" hidden="1" customWidth="1"/>
    <col min="4897" max="4897" width="6.5703125" style="56" customWidth="1"/>
    <col min="4898" max="4898" width="5.5703125" style="56" customWidth="1"/>
    <col min="4899" max="4899" width="0" style="56" hidden="1" customWidth="1"/>
    <col min="4900" max="4900" width="7.5703125" style="56" customWidth="1"/>
    <col min="4901" max="4903" width="0" style="56" hidden="1" customWidth="1"/>
    <col min="4904" max="4904" width="6.5703125" style="56" customWidth="1"/>
    <col min="4905" max="4905" width="6.7109375" style="56" customWidth="1"/>
    <col min="4906" max="5120" width="9.140625" style="56"/>
    <col min="5121" max="5121" width="4.28515625" style="56" customWidth="1"/>
    <col min="5122" max="5122" width="27.85546875" style="56" customWidth="1"/>
    <col min="5123" max="5123" width="5.140625" style="56" bestFit="1" customWidth="1"/>
    <col min="5124" max="5124" width="5.5703125" style="56" bestFit="1" customWidth="1"/>
    <col min="5125" max="5125" width="7.7109375" style="56" bestFit="1" customWidth="1"/>
    <col min="5126" max="5126" width="14.42578125" style="56" customWidth="1"/>
    <col min="5127" max="5127" width="13.85546875" style="56" customWidth="1"/>
    <col min="5128" max="5128" width="14.85546875" style="56" customWidth="1"/>
    <col min="5129" max="5129" width="7.42578125" style="56" customWidth="1"/>
    <col min="5130" max="5130" width="4.42578125" style="56" customWidth="1"/>
    <col min="5131" max="5131" width="0" style="56" hidden="1" customWidth="1"/>
    <col min="5132" max="5132" width="6.5703125" style="56" customWidth="1"/>
    <col min="5133" max="5133" width="5.5703125" style="56" customWidth="1"/>
    <col min="5134" max="5134" width="0" style="56" hidden="1" customWidth="1"/>
    <col min="5135" max="5135" width="6.5703125" style="56" customWidth="1"/>
    <col min="5136" max="5136" width="5.5703125" style="56" customWidth="1"/>
    <col min="5137" max="5137" width="0" style="56" hidden="1" customWidth="1"/>
    <col min="5138" max="5139" width="6.5703125" style="56" customWidth="1"/>
    <col min="5140" max="5140" width="0" style="56" hidden="1" customWidth="1"/>
    <col min="5141" max="5141" width="7.7109375" style="56" customWidth="1"/>
    <col min="5142" max="5142" width="5.5703125" style="56" customWidth="1"/>
    <col min="5143" max="5143" width="0" style="56" hidden="1" customWidth="1"/>
    <col min="5144" max="5144" width="7.85546875" style="56" customWidth="1"/>
    <col min="5145" max="5145" width="5.5703125" style="56" customWidth="1"/>
    <col min="5146" max="5146" width="0" style="56" hidden="1" customWidth="1"/>
    <col min="5147" max="5147" width="7.140625" style="56" customWidth="1"/>
    <col min="5148" max="5148" width="5.140625" style="56" customWidth="1"/>
    <col min="5149" max="5149" width="0" style="56" hidden="1" customWidth="1"/>
    <col min="5150" max="5150" width="6.5703125" style="56" customWidth="1"/>
    <col min="5151" max="5151" width="5.140625" style="56" customWidth="1"/>
    <col min="5152" max="5152" width="0" style="56" hidden="1" customWidth="1"/>
    <col min="5153" max="5153" width="6.5703125" style="56" customWidth="1"/>
    <col min="5154" max="5154" width="5.5703125" style="56" customWidth="1"/>
    <col min="5155" max="5155" width="0" style="56" hidden="1" customWidth="1"/>
    <col min="5156" max="5156" width="7.5703125" style="56" customWidth="1"/>
    <col min="5157" max="5159" width="0" style="56" hidden="1" customWidth="1"/>
    <col min="5160" max="5160" width="6.5703125" style="56" customWidth="1"/>
    <col min="5161" max="5161" width="6.7109375" style="56" customWidth="1"/>
    <col min="5162" max="5376" width="9.140625" style="56"/>
    <col min="5377" max="5377" width="4.28515625" style="56" customWidth="1"/>
    <col min="5378" max="5378" width="27.85546875" style="56" customWidth="1"/>
    <col min="5379" max="5379" width="5.140625" style="56" bestFit="1" customWidth="1"/>
    <col min="5380" max="5380" width="5.5703125" style="56" bestFit="1" customWidth="1"/>
    <col min="5381" max="5381" width="7.7109375" style="56" bestFit="1" customWidth="1"/>
    <col min="5382" max="5382" width="14.42578125" style="56" customWidth="1"/>
    <col min="5383" max="5383" width="13.85546875" style="56" customWidth="1"/>
    <col min="5384" max="5384" width="14.85546875" style="56" customWidth="1"/>
    <col min="5385" max="5385" width="7.42578125" style="56" customWidth="1"/>
    <col min="5386" max="5386" width="4.42578125" style="56" customWidth="1"/>
    <col min="5387" max="5387" width="0" style="56" hidden="1" customWidth="1"/>
    <col min="5388" max="5388" width="6.5703125" style="56" customWidth="1"/>
    <col min="5389" max="5389" width="5.5703125" style="56" customWidth="1"/>
    <col min="5390" max="5390" width="0" style="56" hidden="1" customWidth="1"/>
    <col min="5391" max="5391" width="6.5703125" style="56" customWidth="1"/>
    <col min="5392" max="5392" width="5.5703125" style="56" customWidth="1"/>
    <col min="5393" max="5393" width="0" style="56" hidden="1" customWidth="1"/>
    <col min="5394" max="5395" width="6.5703125" style="56" customWidth="1"/>
    <col min="5396" max="5396" width="0" style="56" hidden="1" customWidth="1"/>
    <col min="5397" max="5397" width="7.7109375" style="56" customWidth="1"/>
    <col min="5398" max="5398" width="5.5703125" style="56" customWidth="1"/>
    <col min="5399" max="5399" width="0" style="56" hidden="1" customWidth="1"/>
    <col min="5400" max="5400" width="7.85546875" style="56" customWidth="1"/>
    <col min="5401" max="5401" width="5.5703125" style="56" customWidth="1"/>
    <col min="5402" max="5402" width="0" style="56" hidden="1" customWidth="1"/>
    <col min="5403" max="5403" width="7.140625" style="56" customWidth="1"/>
    <col min="5404" max="5404" width="5.140625" style="56" customWidth="1"/>
    <col min="5405" max="5405" width="0" style="56" hidden="1" customWidth="1"/>
    <col min="5406" max="5406" width="6.5703125" style="56" customWidth="1"/>
    <col min="5407" max="5407" width="5.140625" style="56" customWidth="1"/>
    <col min="5408" max="5408" width="0" style="56" hidden="1" customWidth="1"/>
    <col min="5409" max="5409" width="6.5703125" style="56" customWidth="1"/>
    <col min="5410" max="5410" width="5.5703125" style="56" customWidth="1"/>
    <col min="5411" max="5411" width="0" style="56" hidden="1" customWidth="1"/>
    <col min="5412" max="5412" width="7.5703125" style="56" customWidth="1"/>
    <col min="5413" max="5415" width="0" style="56" hidden="1" customWidth="1"/>
    <col min="5416" max="5416" width="6.5703125" style="56" customWidth="1"/>
    <col min="5417" max="5417" width="6.7109375" style="56" customWidth="1"/>
    <col min="5418" max="5632" width="9.140625" style="56"/>
    <col min="5633" max="5633" width="4.28515625" style="56" customWidth="1"/>
    <col min="5634" max="5634" width="27.85546875" style="56" customWidth="1"/>
    <col min="5635" max="5635" width="5.140625" style="56" bestFit="1" customWidth="1"/>
    <col min="5636" max="5636" width="5.5703125" style="56" bestFit="1" customWidth="1"/>
    <col min="5637" max="5637" width="7.7109375" style="56" bestFit="1" customWidth="1"/>
    <col min="5638" max="5638" width="14.42578125" style="56" customWidth="1"/>
    <col min="5639" max="5639" width="13.85546875" style="56" customWidth="1"/>
    <col min="5640" max="5640" width="14.85546875" style="56" customWidth="1"/>
    <col min="5641" max="5641" width="7.42578125" style="56" customWidth="1"/>
    <col min="5642" max="5642" width="4.42578125" style="56" customWidth="1"/>
    <col min="5643" max="5643" width="0" style="56" hidden="1" customWidth="1"/>
    <col min="5644" max="5644" width="6.5703125" style="56" customWidth="1"/>
    <col min="5645" max="5645" width="5.5703125" style="56" customWidth="1"/>
    <col min="5646" max="5646" width="0" style="56" hidden="1" customWidth="1"/>
    <col min="5647" max="5647" width="6.5703125" style="56" customWidth="1"/>
    <col min="5648" max="5648" width="5.5703125" style="56" customWidth="1"/>
    <col min="5649" max="5649" width="0" style="56" hidden="1" customWidth="1"/>
    <col min="5650" max="5651" width="6.5703125" style="56" customWidth="1"/>
    <col min="5652" max="5652" width="0" style="56" hidden="1" customWidth="1"/>
    <col min="5653" max="5653" width="7.7109375" style="56" customWidth="1"/>
    <col min="5654" max="5654" width="5.5703125" style="56" customWidth="1"/>
    <col min="5655" max="5655" width="0" style="56" hidden="1" customWidth="1"/>
    <col min="5656" max="5656" width="7.85546875" style="56" customWidth="1"/>
    <col min="5657" max="5657" width="5.5703125" style="56" customWidth="1"/>
    <col min="5658" max="5658" width="0" style="56" hidden="1" customWidth="1"/>
    <col min="5659" max="5659" width="7.140625" style="56" customWidth="1"/>
    <col min="5660" max="5660" width="5.140625" style="56" customWidth="1"/>
    <col min="5661" max="5661" width="0" style="56" hidden="1" customWidth="1"/>
    <col min="5662" max="5662" width="6.5703125" style="56" customWidth="1"/>
    <col min="5663" max="5663" width="5.140625" style="56" customWidth="1"/>
    <col min="5664" max="5664" width="0" style="56" hidden="1" customWidth="1"/>
    <col min="5665" max="5665" width="6.5703125" style="56" customWidth="1"/>
    <col min="5666" max="5666" width="5.5703125" style="56" customWidth="1"/>
    <col min="5667" max="5667" width="0" style="56" hidden="1" customWidth="1"/>
    <col min="5668" max="5668" width="7.5703125" style="56" customWidth="1"/>
    <col min="5669" max="5671" width="0" style="56" hidden="1" customWidth="1"/>
    <col min="5672" max="5672" width="6.5703125" style="56" customWidth="1"/>
    <col min="5673" max="5673" width="6.7109375" style="56" customWidth="1"/>
    <col min="5674" max="5888" width="9.140625" style="56"/>
    <col min="5889" max="5889" width="4.28515625" style="56" customWidth="1"/>
    <col min="5890" max="5890" width="27.85546875" style="56" customWidth="1"/>
    <col min="5891" max="5891" width="5.140625" style="56" bestFit="1" customWidth="1"/>
    <col min="5892" max="5892" width="5.5703125" style="56" bestFit="1" customWidth="1"/>
    <col min="5893" max="5893" width="7.7109375" style="56" bestFit="1" customWidth="1"/>
    <col min="5894" max="5894" width="14.42578125" style="56" customWidth="1"/>
    <col min="5895" max="5895" width="13.85546875" style="56" customWidth="1"/>
    <col min="5896" max="5896" width="14.85546875" style="56" customWidth="1"/>
    <col min="5897" max="5897" width="7.42578125" style="56" customWidth="1"/>
    <col min="5898" max="5898" width="4.42578125" style="56" customWidth="1"/>
    <col min="5899" max="5899" width="0" style="56" hidden="1" customWidth="1"/>
    <col min="5900" max="5900" width="6.5703125" style="56" customWidth="1"/>
    <col min="5901" max="5901" width="5.5703125" style="56" customWidth="1"/>
    <col min="5902" max="5902" width="0" style="56" hidden="1" customWidth="1"/>
    <col min="5903" max="5903" width="6.5703125" style="56" customWidth="1"/>
    <col min="5904" max="5904" width="5.5703125" style="56" customWidth="1"/>
    <col min="5905" max="5905" width="0" style="56" hidden="1" customWidth="1"/>
    <col min="5906" max="5907" width="6.5703125" style="56" customWidth="1"/>
    <col min="5908" max="5908" width="0" style="56" hidden="1" customWidth="1"/>
    <col min="5909" max="5909" width="7.7109375" style="56" customWidth="1"/>
    <col min="5910" max="5910" width="5.5703125" style="56" customWidth="1"/>
    <col min="5911" max="5911" width="0" style="56" hidden="1" customWidth="1"/>
    <col min="5912" max="5912" width="7.85546875" style="56" customWidth="1"/>
    <col min="5913" max="5913" width="5.5703125" style="56" customWidth="1"/>
    <col min="5914" max="5914" width="0" style="56" hidden="1" customWidth="1"/>
    <col min="5915" max="5915" width="7.140625" style="56" customWidth="1"/>
    <col min="5916" max="5916" width="5.140625" style="56" customWidth="1"/>
    <col min="5917" max="5917" width="0" style="56" hidden="1" customWidth="1"/>
    <col min="5918" max="5918" width="6.5703125" style="56" customWidth="1"/>
    <col min="5919" max="5919" width="5.140625" style="56" customWidth="1"/>
    <col min="5920" max="5920" width="0" style="56" hidden="1" customWidth="1"/>
    <col min="5921" max="5921" width="6.5703125" style="56" customWidth="1"/>
    <col min="5922" max="5922" width="5.5703125" style="56" customWidth="1"/>
    <col min="5923" max="5923" width="0" style="56" hidden="1" customWidth="1"/>
    <col min="5924" max="5924" width="7.5703125" style="56" customWidth="1"/>
    <col min="5925" max="5927" width="0" style="56" hidden="1" customWidth="1"/>
    <col min="5928" max="5928" width="6.5703125" style="56" customWidth="1"/>
    <col min="5929" max="5929" width="6.7109375" style="56" customWidth="1"/>
    <col min="5930" max="6144" width="9.140625" style="56"/>
    <col min="6145" max="6145" width="4.28515625" style="56" customWidth="1"/>
    <col min="6146" max="6146" width="27.85546875" style="56" customWidth="1"/>
    <col min="6147" max="6147" width="5.140625" style="56" bestFit="1" customWidth="1"/>
    <col min="6148" max="6148" width="5.5703125" style="56" bestFit="1" customWidth="1"/>
    <col min="6149" max="6149" width="7.7109375" style="56" bestFit="1" customWidth="1"/>
    <col min="6150" max="6150" width="14.42578125" style="56" customWidth="1"/>
    <col min="6151" max="6151" width="13.85546875" style="56" customWidth="1"/>
    <col min="6152" max="6152" width="14.85546875" style="56" customWidth="1"/>
    <col min="6153" max="6153" width="7.42578125" style="56" customWidth="1"/>
    <col min="6154" max="6154" width="4.42578125" style="56" customWidth="1"/>
    <col min="6155" max="6155" width="0" style="56" hidden="1" customWidth="1"/>
    <col min="6156" max="6156" width="6.5703125" style="56" customWidth="1"/>
    <col min="6157" max="6157" width="5.5703125" style="56" customWidth="1"/>
    <col min="6158" max="6158" width="0" style="56" hidden="1" customWidth="1"/>
    <col min="6159" max="6159" width="6.5703125" style="56" customWidth="1"/>
    <col min="6160" max="6160" width="5.5703125" style="56" customWidth="1"/>
    <col min="6161" max="6161" width="0" style="56" hidden="1" customWidth="1"/>
    <col min="6162" max="6163" width="6.5703125" style="56" customWidth="1"/>
    <col min="6164" max="6164" width="0" style="56" hidden="1" customWidth="1"/>
    <col min="6165" max="6165" width="7.7109375" style="56" customWidth="1"/>
    <col min="6166" max="6166" width="5.5703125" style="56" customWidth="1"/>
    <col min="6167" max="6167" width="0" style="56" hidden="1" customWidth="1"/>
    <col min="6168" max="6168" width="7.85546875" style="56" customWidth="1"/>
    <col min="6169" max="6169" width="5.5703125" style="56" customWidth="1"/>
    <col min="6170" max="6170" width="0" style="56" hidden="1" customWidth="1"/>
    <col min="6171" max="6171" width="7.140625" style="56" customWidth="1"/>
    <col min="6172" max="6172" width="5.140625" style="56" customWidth="1"/>
    <col min="6173" max="6173" width="0" style="56" hidden="1" customWidth="1"/>
    <col min="6174" max="6174" width="6.5703125" style="56" customWidth="1"/>
    <col min="6175" max="6175" width="5.140625" style="56" customWidth="1"/>
    <col min="6176" max="6176" width="0" style="56" hidden="1" customWidth="1"/>
    <col min="6177" max="6177" width="6.5703125" style="56" customWidth="1"/>
    <col min="6178" max="6178" width="5.5703125" style="56" customWidth="1"/>
    <col min="6179" max="6179" width="0" style="56" hidden="1" customWidth="1"/>
    <col min="6180" max="6180" width="7.5703125" style="56" customWidth="1"/>
    <col min="6181" max="6183" width="0" style="56" hidden="1" customWidth="1"/>
    <col min="6184" max="6184" width="6.5703125" style="56" customWidth="1"/>
    <col min="6185" max="6185" width="6.7109375" style="56" customWidth="1"/>
    <col min="6186" max="6400" width="9.140625" style="56"/>
    <col min="6401" max="6401" width="4.28515625" style="56" customWidth="1"/>
    <col min="6402" max="6402" width="27.85546875" style="56" customWidth="1"/>
    <col min="6403" max="6403" width="5.140625" style="56" bestFit="1" customWidth="1"/>
    <col min="6404" max="6404" width="5.5703125" style="56" bestFit="1" customWidth="1"/>
    <col min="6405" max="6405" width="7.7109375" style="56" bestFit="1" customWidth="1"/>
    <col min="6406" max="6406" width="14.42578125" style="56" customWidth="1"/>
    <col min="6407" max="6407" width="13.85546875" style="56" customWidth="1"/>
    <col min="6408" max="6408" width="14.85546875" style="56" customWidth="1"/>
    <col min="6409" max="6409" width="7.42578125" style="56" customWidth="1"/>
    <col min="6410" max="6410" width="4.42578125" style="56" customWidth="1"/>
    <col min="6411" max="6411" width="0" style="56" hidden="1" customWidth="1"/>
    <col min="6412" max="6412" width="6.5703125" style="56" customWidth="1"/>
    <col min="6413" max="6413" width="5.5703125" style="56" customWidth="1"/>
    <col min="6414" max="6414" width="0" style="56" hidden="1" customWidth="1"/>
    <col min="6415" max="6415" width="6.5703125" style="56" customWidth="1"/>
    <col min="6416" max="6416" width="5.5703125" style="56" customWidth="1"/>
    <col min="6417" max="6417" width="0" style="56" hidden="1" customWidth="1"/>
    <col min="6418" max="6419" width="6.5703125" style="56" customWidth="1"/>
    <col min="6420" max="6420" width="0" style="56" hidden="1" customWidth="1"/>
    <col min="6421" max="6421" width="7.7109375" style="56" customWidth="1"/>
    <col min="6422" max="6422" width="5.5703125" style="56" customWidth="1"/>
    <col min="6423" max="6423" width="0" style="56" hidden="1" customWidth="1"/>
    <col min="6424" max="6424" width="7.85546875" style="56" customWidth="1"/>
    <col min="6425" max="6425" width="5.5703125" style="56" customWidth="1"/>
    <col min="6426" max="6426" width="0" style="56" hidden="1" customWidth="1"/>
    <col min="6427" max="6427" width="7.140625" style="56" customWidth="1"/>
    <col min="6428" max="6428" width="5.140625" style="56" customWidth="1"/>
    <col min="6429" max="6429" width="0" style="56" hidden="1" customWidth="1"/>
    <col min="6430" max="6430" width="6.5703125" style="56" customWidth="1"/>
    <col min="6431" max="6431" width="5.140625" style="56" customWidth="1"/>
    <col min="6432" max="6432" width="0" style="56" hidden="1" customWidth="1"/>
    <col min="6433" max="6433" width="6.5703125" style="56" customWidth="1"/>
    <col min="6434" max="6434" width="5.5703125" style="56" customWidth="1"/>
    <col min="6435" max="6435" width="0" style="56" hidden="1" customWidth="1"/>
    <col min="6436" max="6436" width="7.5703125" style="56" customWidth="1"/>
    <col min="6437" max="6439" width="0" style="56" hidden="1" customWidth="1"/>
    <col min="6440" max="6440" width="6.5703125" style="56" customWidth="1"/>
    <col min="6441" max="6441" width="6.7109375" style="56" customWidth="1"/>
    <col min="6442" max="6656" width="9.140625" style="56"/>
    <col min="6657" max="6657" width="4.28515625" style="56" customWidth="1"/>
    <col min="6658" max="6658" width="27.85546875" style="56" customWidth="1"/>
    <col min="6659" max="6659" width="5.140625" style="56" bestFit="1" customWidth="1"/>
    <col min="6660" max="6660" width="5.5703125" style="56" bestFit="1" customWidth="1"/>
    <col min="6661" max="6661" width="7.7109375" style="56" bestFit="1" customWidth="1"/>
    <col min="6662" max="6662" width="14.42578125" style="56" customWidth="1"/>
    <col min="6663" max="6663" width="13.85546875" style="56" customWidth="1"/>
    <col min="6664" max="6664" width="14.85546875" style="56" customWidth="1"/>
    <col min="6665" max="6665" width="7.42578125" style="56" customWidth="1"/>
    <col min="6666" max="6666" width="4.42578125" style="56" customWidth="1"/>
    <col min="6667" max="6667" width="0" style="56" hidden="1" customWidth="1"/>
    <col min="6668" max="6668" width="6.5703125" style="56" customWidth="1"/>
    <col min="6669" max="6669" width="5.5703125" style="56" customWidth="1"/>
    <col min="6670" max="6670" width="0" style="56" hidden="1" customWidth="1"/>
    <col min="6671" max="6671" width="6.5703125" style="56" customWidth="1"/>
    <col min="6672" max="6672" width="5.5703125" style="56" customWidth="1"/>
    <col min="6673" max="6673" width="0" style="56" hidden="1" customWidth="1"/>
    <col min="6674" max="6675" width="6.5703125" style="56" customWidth="1"/>
    <col min="6676" max="6676" width="0" style="56" hidden="1" customWidth="1"/>
    <col min="6677" max="6677" width="7.7109375" style="56" customWidth="1"/>
    <col min="6678" max="6678" width="5.5703125" style="56" customWidth="1"/>
    <col min="6679" max="6679" width="0" style="56" hidden="1" customWidth="1"/>
    <col min="6680" max="6680" width="7.85546875" style="56" customWidth="1"/>
    <col min="6681" max="6681" width="5.5703125" style="56" customWidth="1"/>
    <col min="6682" max="6682" width="0" style="56" hidden="1" customWidth="1"/>
    <col min="6683" max="6683" width="7.140625" style="56" customWidth="1"/>
    <col min="6684" max="6684" width="5.140625" style="56" customWidth="1"/>
    <col min="6685" max="6685" width="0" style="56" hidden="1" customWidth="1"/>
    <col min="6686" max="6686" width="6.5703125" style="56" customWidth="1"/>
    <col min="6687" max="6687" width="5.140625" style="56" customWidth="1"/>
    <col min="6688" max="6688" width="0" style="56" hidden="1" customWidth="1"/>
    <col min="6689" max="6689" width="6.5703125" style="56" customWidth="1"/>
    <col min="6690" max="6690" width="5.5703125" style="56" customWidth="1"/>
    <col min="6691" max="6691" width="0" style="56" hidden="1" customWidth="1"/>
    <col min="6692" max="6692" width="7.5703125" style="56" customWidth="1"/>
    <col min="6693" max="6695" width="0" style="56" hidden="1" customWidth="1"/>
    <col min="6696" max="6696" width="6.5703125" style="56" customWidth="1"/>
    <col min="6697" max="6697" width="6.7109375" style="56" customWidth="1"/>
    <col min="6698" max="6912" width="9.140625" style="56"/>
    <col min="6913" max="6913" width="4.28515625" style="56" customWidth="1"/>
    <col min="6914" max="6914" width="27.85546875" style="56" customWidth="1"/>
    <col min="6915" max="6915" width="5.140625" style="56" bestFit="1" customWidth="1"/>
    <col min="6916" max="6916" width="5.5703125" style="56" bestFit="1" customWidth="1"/>
    <col min="6917" max="6917" width="7.7109375" style="56" bestFit="1" customWidth="1"/>
    <col min="6918" max="6918" width="14.42578125" style="56" customWidth="1"/>
    <col min="6919" max="6919" width="13.85546875" style="56" customWidth="1"/>
    <col min="6920" max="6920" width="14.85546875" style="56" customWidth="1"/>
    <col min="6921" max="6921" width="7.42578125" style="56" customWidth="1"/>
    <col min="6922" max="6922" width="4.42578125" style="56" customWidth="1"/>
    <col min="6923" max="6923" width="0" style="56" hidden="1" customWidth="1"/>
    <col min="6924" max="6924" width="6.5703125" style="56" customWidth="1"/>
    <col min="6925" max="6925" width="5.5703125" style="56" customWidth="1"/>
    <col min="6926" max="6926" width="0" style="56" hidden="1" customWidth="1"/>
    <col min="6927" max="6927" width="6.5703125" style="56" customWidth="1"/>
    <col min="6928" max="6928" width="5.5703125" style="56" customWidth="1"/>
    <col min="6929" max="6929" width="0" style="56" hidden="1" customWidth="1"/>
    <col min="6930" max="6931" width="6.5703125" style="56" customWidth="1"/>
    <col min="6932" max="6932" width="0" style="56" hidden="1" customWidth="1"/>
    <col min="6933" max="6933" width="7.7109375" style="56" customWidth="1"/>
    <col min="6934" max="6934" width="5.5703125" style="56" customWidth="1"/>
    <col min="6935" max="6935" width="0" style="56" hidden="1" customWidth="1"/>
    <col min="6936" max="6936" width="7.85546875" style="56" customWidth="1"/>
    <col min="6937" max="6937" width="5.5703125" style="56" customWidth="1"/>
    <col min="6938" max="6938" width="0" style="56" hidden="1" customWidth="1"/>
    <col min="6939" max="6939" width="7.140625" style="56" customWidth="1"/>
    <col min="6940" max="6940" width="5.140625" style="56" customWidth="1"/>
    <col min="6941" max="6941" width="0" style="56" hidden="1" customWidth="1"/>
    <col min="6942" max="6942" width="6.5703125" style="56" customWidth="1"/>
    <col min="6943" max="6943" width="5.140625" style="56" customWidth="1"/>
    <col min="6944" max="6944" width="0" style="56" hidden="1" customWidth="1"/>
    <col min="6945" max="6945" width="6.5703125" style="56" customWidth="1"/>
    <col min="6946" max="6946" width="5.5703125" style="56" customWidth="1"/>
    <col min="6947" max="6947" width="0" style="56" hidden="1" customWidth="1"/>
    <col min="6948" max="6948" width="7.5703125" style="56" customWidth="1"/>
    <col min="6949" max="6951" width="0" style="56" hidden="1" customWidth="1"/>
    <col min="6952" max="6952" width="6.5703125" style="56" customWidth="1"/>
    <col min="6953" max="6953" width="6.7109375" style="56" customWidth="1"/>
    <col min="6954" max="7168" width="9.140625" style="56"/>
    <col min="7169" max="7169" width="4.28515625" style="56" customWidth="1"/>
    <col min="7170" max="7170" width="27.85546875" style="56" customWidth="1"/>
    <col min="7171" max="7171" width="5.140625" style="56" bestFit="1" customWidth="1"/>
    <col min="7172" max="7172" width="5.5703125" style="56" bestFit="1" customWidth="1"/>
    <col min="7173" max="7173" width="7.7109375" style="56" bestFit="1" customWidth="1"/>
    <col min="7174" max="7174" width="14.42578125" style="56" customWidth="1"/>
    <col min="7175" max="7175" width="13.85546875" style="56" customWidth="1"/>
    <col min="7176" max="7176" width="14.85546875" style="56" customWidth="1"/>
    <col min="7177" max="7177" width="7.42578125" style="56" customWidth="1"/>
    <col min="7178" max="7178" width="4.42578125" style="56" customWidth="1"/>
    <col min="7179" max="7179" width="0" style="56" hidden="1" customWidth="1"/>
    <col min="7180" max="7180" width="6.5703125" style="56" customWidth="1"/>
    <col min="7181" max="7181" width="5.5703125" style="56" customWidth="1"/>
    <col min="7182" max="7182" width="0" style="56" hidden="1" customWidth="1"/>
    <col min="7183" max="7183" width="6.5703125" style="56" customWidth="1"/>
    <col min="7184" max="7184" width="5.5703125" style="56" customWidth="1"/>
    <col min="7185" max="7185" width="0" style="56" hidden="1" customWidth="1"/>
    <col min="7186" max="7187" width="6.5703125" style="56" customWidth="1"/>
    <col min="7188" max="7188" width="0" style="56" hidden="1" customWidth="1"/>
    <col min="7189" max="7189" width="7.7109375" style="56" customWidth="1"/>
    <col min="7190" max="7190" width="5.5703125" style="56" customWidth="1"/>
    <col min="7191" max="7191" width="0" style="56" hidden="1" customWidth="1"/>
    <col min="7192" max="7192" width="7.85546875" style="56" customWidth="1"/>
    <col min="7193" max="7193" width="5.5703125" style="56" customWidth="1"/>
    <col min="7194" max="7194" width="0" style="56" hidden="1" customWidth="1"/>
    <col min="7195" max="7195" width="7.140625" style="56" customWidth="1"/>
    <col min="7196" max="7196" width="5.140625" style="56" customWidth="1"/>
    <col min="7197" max="7197" width="0" style="56" hidden="1" customWidth="1"/>
    <col min="7198" max="7198" width="6.5703125" style="56" customWidth="1"/>
    <col min="7199" max="7199" width="5.140625" style="56" customWidth="1"/>
    <col min="7200" max="7200" width="0" style="56" hidden="1" customWidth="1"/>
    <col min="7201" max="7201" width="6.5703125" style="56" customWidth="1"/>
    <col min="7202" max="7202" width="5.5703125" style="56" customWidth="1"/>
    <col min="7203" max="7203" width="0" style="56" hidden="1" customWidth="1"/>
    <col min="7204" max="7204" width="7.5703125" style="56" customWidth="1"/>
    <col min="7205" max="7207" width="0" style="56" hidden="1" customWidth="1"/>
    <col min="7208" max="7208" width="6.5703125" style="56" customWidth="1"/>
    <col min="7209" max="7209" width="6.7109375" style="56" customWidth="1"/>
    <col min="7210" max="7424" width="9.140625" style="56"/>
    <col min="7425" max="7425" width="4.28515625" style="56" customWidth="1"/>
    <col min="7426" max="7426" width="27.85546875" style="56" customWidth="1"/>
    <col min="7427" max="7427" width="5.140625" style="56" bestFit="1" customWidth="1"/>
    <col min="7428" max="7428" width="5.5703125" style="56" bestFit="1" customWidth="1"/>
    <col min="7429" max="7429" width="7.7109375" style="56" bestFit="1" customWidth="1"/>
    <col min="7430" max="7430" width="14.42578125" style="56" customWidth="1"/>
    <col min="7431" max="7431" width="13.85546875" style="56" customWidth="1"/>
    <col min="7432" max="7432" width="14.85546875" style="56" customWidth="1"/>
    <col min="7433" max="7433" width="7.42578125" style="56" customWidth="1"/>
    <col min="7434" max="7434" width="4.42578125" style="56" customWidth="1"/>
    <col min="7435" max="7435" width="0" style="56" hidden="1" customWidth="1"/>
    <col min="7436" max="7436" width="6.5703125" style="56" customWidth="1"/>
    <col min="7437" max="7437" width="5.5703125" style="56" customWidth="1"/>
    <col min="7438" max="7438" width="0" style="56" hidden="1" customWidth="1"/>
    <col min="7439" max="7439" width="6.5703125" style="56" customWidth="1"/>
    <col min="7440" max="7440" width="5.5703125" style="56" customWidth="1"/>
    <col min="7441" max="7441" width="0" style="56" hidden="1" customWidth="1"/>
    <col min="7442" max="7443" width="6.5703125" style="56" customWidth="1"/>
    <col min="7444" max="7444" width="0" style="56" hidden="1" customWidth="1"/>
    <col min="7445" max="7445" width="7.7109375" style="56" customWidth="1"/>
    <col min="7446" max="7446" width="5.5703125" style="56" customWidth="1"/>
    <col min="7447" max="7447" width="0" style="56" hidden="1" customWidth="1"/>
    <col min="7448" max="7448" width="7.85546875" style="56" customWidth="1"/>
    <col min="7449" max="7449" width="5.5703125" style="56" customWidth="1"/>
    <col min="7450" max="7450" width="0" style="56" hidden="1" customWidth="1"/>
    <col min="7451" max="7451" width="7.140625" style="56" customWidth="1"/>
    <col min="7452" max="7452" width="5.140625" style="56" customWidth="1"/>
    <col min="7453" max="7453" width="0" style="56" hidden="1" customWidth="1"/>
    <col min="7454" max="7454" width="6.5703125" style="56" customWidth="1"/>
    <col min="7455" max="7455" width="5.140625" style="56" customWidth="1"/>
    <col min="7456" max="7456" width="0" style="56" hidden="1" customWidth="1"/>
    <col min="7457" max="7457" width="6.5703125" style="56" customWidth="1"/>
    <col min="7458" max="7458" width="5.5703125" style="56" customWidth="1"/>
    <col min="7459" max="7459" width="0" style="56" hidden="1" customWidth="1"/>
    <col min="7460" max="7460" width="7.5703125" style="56" customWidth="1"/>
    <col min="7461" max="7463" width="0" style="56" hidden="1" customWidth="1"/>
    <col min="7464" max="7464" width="6.5703125" style="56" customWidth="1"/>
    <col min="7465" max="7465" width="6.7109375" style="56" customWidth="1"/>
    <col min="7466" max="7680" width="9.140625" style="56"/>
    <col min="7681" max="7681" width="4.28515625" style="56" customWidth="1"/>
    <col min="7682" max="7682" width="27.85546875" style="56" customWidth="1"/>
    <col min="7683" max="7683" width="5.140625" style="56" bestFit="1" customWidth="1"/>
    <col min="7684" max="7684" width="5.5703125" style="56" bestFit="1" customWidth="1"/>
    <col min="7685" max="7685" width="7.7109375" style="56" bestFit="1" customWidth="1"/>
    <col min="7686" max="7686" width="14.42578125" style="56" customWidth="1"/>
    <col min="7687" max="7687" width="13.85546875" style="56" customWidth="1"/>
    <col min="7688" max="7688" width="14.85546875" style="56" customWidth="1"/>
    <col min="7689" max="7689" width="7.42578125" style="56" customWidth="1"/>
    <col min="7690" max="7690" width="4.42578125" style="56" customWidth="1"/>
    <col min="7691" max="7691" width="0" style="56" hidden="1" customWidth="1"/>
    <col min="7692" max="7692" width="6.5703125" style="56" customWidth="1"/>
    <col min="7693" max="7693" width="5.5703125" style="56" customWidth="1"/>
    <col min="7694" max="7694" width="0" style="56" hidden="1" customWidth="1"/>
    <col min="7695" max="7695" width="6.5703125" style="56" customWidth="1"/>
    <col min="7696" max="7696" width="5.5703125" style="56" customWidth="1"/>
    <col min="7697" max="7697" width="0" style="56" hidden="1" customWidth="1"/>
    <col min="7698" max="7699" width="6.5703125" style="56" customWidth="1"/>
    <col min="7700" max="7700" width="0" style="56" hidden="1" customWidth="1"/>
    <col min="7701" max="7701" width="7.7109375" style="56" customWidth="1"/>
    <col min="7702" max="7702" width="5.5703125" style="56" customWidth="1"/>
    <col min="7703" max="7703" width="0" style="56" hidden="1" customWidth="1"/>
    <col min="7704" max="7704" width="7.85546875" style="56" customWidth="1"/>
    <col min="7705" max="7705" width="5.5703125" style="56" customWidth="1"/>
    <col min="7706" max="7706" width="0" style="56" hidden="1" customWidth="1"/>
    <col min="7707" max="7707" width="7.140625" style="56" customWidth="1"/>
    <col min="7708" max="7708" width="5.140625" style="56" customWidth="1"/>
    <col min="7709" max="7709" width="0" style="56" hidden="1" customWidth="1"/>
    <col min="7710" max="7710" width="6.5703125" style="56" customWidth="1"/>
    <col min="7711" max="7711" width="5.140625" style="56" customWidth="1"/>
    <col min="7712" max="7712" width="0" style="56" hidden="1" customWidth="1"/>
    <col min="7713" max="7713" width="6.5703125" style="56" customWidth="1"/>
    <col min="7714" max="7714" width="5.5703125" style="56" customWidth="1"/>
    <col min="7715" max="7715" width="0" style="56" hidden="1" customWidth="1"/>
    <col min="7716" max="7716" width="7.5703125" style="56" customWidth="1"/>
    <col min="7717" max="7719" width="0" style="56" hidden="1" customWidth="1"/>
    <col min="7720" max="7720" width="6.5703125" style="56" customWidth="1"/>
    <col min="7721" max="7721" width="6.7109375" style="56" customWidth="1"/>
    <col min="7722" max="7936" width="9.140625" style="56"/>
    <col min="7937" max="7937" width="4.28515625" style="56" customWidth="1"/>
    <col min="7938" max="7938" width="27.85546875" style="56" customWidth="1"/>
    <col min="7939" max="7939" width="5.140625" style="56" bestFit="1" customWidth="1"/>
    <col min="7940" max="7940" width="5.5703125" style="56" bestFit="1" customWidth="1"/>
    <col min="7941" max="7941" width="7.7109375" style="56" bestFit="1" customWidth="1"/>
    <col min="7942" max="7942" width="14.42578125" style="56" customWidth="1"/>
    <col min="7943" max="7943" width="13.85546875" style="56" customWidth="1"/>
    <col min="7944" max="7944" width="14.85546875" style="56" customWidth="1"/>
    <col min="7945" max="7945" width="7.42578125" style="56" customWidth="1"/>
    <col min="7946" max="7946" width="4.42578125" style="56" customWidth="1"/>
    <col min="7947" max="7947" width="0" style="56" hidden="1" customWidth="1"/>
    <col min="7948" max="7948" width="6.5703125" style="56" customWidth="1"/>
    <col min="7949" max="7949" width="5.5703125" style="56" customWidth="1"/>
    <col min="7950" max="7950" width="0" style="56" hidden="1" customWidth="1"/>
    <col min="7951" max="7951" width="6.5703125" style="56" customWidth="1"/>
    <col min="7952" max="7952" width="5.5703125" style="56" customWidth="1"/>
    <col min="7953" max="7953" width="0" style="56" hidden="1" customWidth="1"/>
    <col min="7954" max="7955" width="6.5703125" style="56" customWidth="1"/>
    <col min="7956" max="7956" width="0" style="56" hidden="1" customWidth="1"/>
    <col min="7957" max="7957" width="7.7109375" style="56" customWidth="1"/>
    <col min="7958" max="7958" width="5.5703125" style="56" customWidth="1"/>
    <col min="7959" max="7959" width="0" style="56" hidden="1" customWidth="1"/>
    <col min="7960" max="7960" width="7.85546875" style="56" customWidth="1"/>
    <col min="7961" max="7961" width="5.5703125" style="56" customWidth="1"/>
    <col min="7962" max="7962" width="0" style="56" hidden="1" customWidth="1"/>
    <col min="7963" max="7963" width="7.140625" style="56" customWidth="1"/>
    <col min="7964" max="7964" width="5.140625" style="56" customWidth="1"/>
    <col min="7965" max="7965" width="0" style="56" hidden="1" customWidth="1"/>
    <col min="7966" max="7966" width="6.5703125" style="56" customWidth="1"/>
    <col min="7967" max="7967" width="5.140625" style="56" customWidth="1"/>
    <col min="7968" max="7968" width="0" style="56" hidden="1" customWidth="1"/>
    <col min="7969" max="7969" width="6.5703125" style="56" customWidth="1"/>
    <col min="7970" max="7970" width="5.5703125" style="56" customWidth="1"/>
    <col min="7971" max="7971" width="0" style="56" hidden="1" customWidth="1"/>
    <col min="7972" max="7972" width="7.5703125" style="56" customWidth="1"/>
    <col min="7973" max="7975" width="0" style="56" hidden="1" customWidth="1"/>
    <col min="7976" max="7976" width="6.5703125" style="56" customWidth="1"/>
    <col min="7977" max="7977" width="6.7109375" style="56" customWidth="1"/>
    <col min="7978" max="8192" width="9.140625" style="56"/>
    <col min="8193" max="8193" width="4.28515625" style="56" customWidth="1"/>
    <col min="8194" max="8194" width="27.85546875" style="56" customWidth="1"/>
    <col min="8195" max="8195" width="5.140625" style="56" bestFit="1" customWidth="1"/>
    <col min="8196" max="8196" width="5.5703125" style="56" bestFit="1" customWidth="1"/>
    <col min="8197" max="8197" width="7.7109375" style="56" bestFit="1" customWidth="1"/>
    <col min="8198" max="8198" width="14.42578125" style="56" customWidth="1"/>
    <col min="8199" max="8199" width="13.85546875" style="56" customWidth="1"/>
    <col min="8200" max="8200" width="14.85546875" style="56" customWidth="1"/>
    <col min="8201" max="8201" width="7.42578125" style="56" customWidth="1"/>
    <col min="8202" max="8202" width="4.42578125" style="56" customWidth="1"/>
    <col min="8203" max="8203" width="0" style="56" hidden="1" customWidth="1"/>
    <col min="8204" max="8204" width="6.5703125" style="56" customWidth="1"/>
    <col min="8205" max="8205" width="5.5703125" style="56" customWidth="1"/>
    <col min="8206" max="8206" width="0" style="56" hidden="1" customWidth="1"/>
    <col min="8207" max="8207" width="6.5703125" style="56" customWidth="1"/>
    <col min="8208" max="8208" width="5.5703125" style="56" customWidth="1"/>
    <col min="8209" max="8209" width="0" style="56" hidden="1" customWidth="1"/>
    <col min="8210" max="8211" width="6.5703125" style="56" customWidth="1"/>
    <col min="8212" max="8212" width="0" style="56" hidden="1" customWidth="1"/>
    <col min="8213" max="8213" width="7.7109375" style="56" customWidth="1"/>
    <col min="8214" max="8214" width="5.5703125" style="56" customWidth="1"/>
    <col min="8215" max="8215" width="0" style="56" hidden="1" customWidth="1"/>
    <col min="8216" max="8216" width="7.85546875" style="56" customWidth="1"/>
    <col min="8217" max="8217" width="5.5703125" style="56" customWidth="1"/>
    <col min="8218" max="8218" width="0" style="56" hidden="1" customWidth="1"/>
    <col min="8219" max="8219" width="7.140625" style="56" customWidth="1"/>
    <col min="8220" max="8220" width="5.140625" style="56" customWidth="1"/>
    <col min="8221" max="8221" width="0" style="56" hidden="1" customWidth="1"/>
    <col min="8222" max="8222" width="6.5703125" style="56" customWidth="1"/>
    <col min="8223" max="8223" width="5.140625" style="56" customWidth="1"/>
    <col min="8224" max="8224" width="0" style="56" hidden="1" customWidth="1"/>
    <col min="8225" max="8225" width="6.5703125" style="56" customWidth="1"/>
    <col min="8226" max="8226" width="5.5703125" style="56" customWidth="1"/>
    <col min="8227" max="8227" width="0" style="56" hidden="1" customWidth="1"/>
    <col min="8228" max="8228" width="7.5703125" style="56" customWidth="1"/>
    <col min="8229" max="8231" width="0" style="56" hidden="1" customWidth="1"/>
    <col min="8232" max="8232" width="6.5703125" style="56" customWidth="1"/>
    <col min="8233" max="8233" width="6.7109375" style="56" customWidth="1"/>
    <col min="8234" max="8448" width="9.140625" style="56"/>
    <col min="8449" max="8449" width="4.28515625" style="56" customWidth="1"/>
    <col min="8450" max="8450" width="27.85546875" style="56" customWidth="1"/>
    <col min="8451" max="8451" width="5.140625" style="56" bestFit="1" customWidth="1"/>
    <col min="8452" max="8452" width="5.5703125" style="56" bestFit="1" customWidth="1"/>
    <col min="8453" max="8453" width="7.7109375" style="56" bestFit="1" customWidth="1"/>
    <col min="8454" max="8454" width="14.42578125" style="56" customWidth="1"/>
    <col min="8455" max="8455" width="13.85546875" style="56" customWidth="1"/>
    <col min="8456" max="8456" width="14.85546875" style="56" customWidth="1"/>
    <col min="8457" max="8457" width="7.42578125" style="56" customWidth="1"/>
    <col min="8458" max="8458" width="4.42578125" style="56" customWidth="1"/>
    <col min="8459" max="8459" width="0" style="56" hidden="1" customWidth="1"/>
    <col min="8460" max="8460" width="6.5703125" style="56" customWidth="1"/>
    <col min="8461" max="8461" width="5.5703125" style="56" customWidth="1"/>
    <col min="8462" max="8462" width="0" style="56" hidden="1" customWidth="1"/>
    <col min="8463" max="8463" width="6.5703125" style="56" customWidth="1"/>
    <col min="8464" max="8464" width="5.5703125" style="56" customWidth="1"/>
    <col min="8465" max="8465" width="0" style="56" hidden="1" customWidth="1"/>
    <col min="8466" max="8467" width="6.5703125" style="56" customWidth="1"/>
    <col min="8468" max="8468" width="0" style="56" hidden="1" customWidth="1"/>
    <col min="8469" max="8469" width="7.7109375" style="56" customWidth="1"/>
    <col min="8470" max="8470" width="5.5703125" style="56" customWidth="1"/>
    <col min="8471" max="8471" width="0" style="56" hidden="1" customWidth="1"/>
    <col min="8472" max="8472" width="7.85546875" style="56" customWidth="1"/>
    <col min="8473" max="8473" width="5.5703125" style="56" customWidth="1"/>
    <col min="8474" max="8474" width="0" style="56" hidden="1" customWidth="1"/>
    <col min="8475" max="8475" width="7.140625" style="56" customWidth="1"/>
    <col min="8476" max="8476" width="5.140625" style="56" customWidth="1"/>
    <col min="8477" max="8477" width="0" style="56" hidden="1" customWidth="1"/>
    <col min="8478" max="8478" width="6.5703125" style="56" customWidth="1"/>
    <col min="8479" max="8479" width="5.140625" style="56" customWidth="1"/>
    <col min="8480" max="8480" width="0" style="56" hidden="1" customWidth="1"/>
    <col min="8481" max="8481" width="6.5703125" style="56" customWidth="1"/>
    <col min="8482" max="8482" width="5.5703125" style="56" customWidth="1"/>
    <col min="8483" max="8483" width="0" style="56" hidden="1" customWidth="1"/>
    <col min="8484" max="8484" width="7.5703125" style="56" customWidth="1"/>
    <col min="8485" max="8487" width="0" style="56" hidden="1" customWidth="1"/>
    <col min="8488" max="8488" width="6.5703125" style="56" customWidth="1"/>
    <col min="8489" max="8489" width="6.7109375" style="56" customWidth="1"/>
    <col min="8490" max="8704" width="9.140625" style="56"/>
    <col min="8705" max="8705" width="4.28515625" style="56" customWidth="1"/>
    <col min="8706" max="8706" width="27.85546875" style="56" customWidth="1"/>
    <col min="8707" max="8707" width="5.140625" style="56" bestFit="1" customWidth="1"/>
    <col min="8708" max="8708" width="5.5703125" style="56" bestFit="1" customWidth="1"/>
    <col min="8709" max="8709" width="7.7109375" style="56" bestFit="1" customWidth="1"/>
    <col min="8710" max="8710" width="14.42578125" style="56" customWidth="1"/>
    <col min="8711" max="8711" width="13.85546875" style="56" customWidth="1"/>
    <col min="8712" max="8712" width="14.85546875" style="56" customWidth="1"/>
    <col min="8713" max="8713" width="7.42578125" style="56" customWidth="1"/>
    <col min="8714" max="8714" width="4.42578125" style="56" customWidth="1"/>
    <col min="8715" max="8715" width="0" style="56" hidden="1" customWidth="1"/>
    <col min="8716" max="8716" width="6.5703125" style="56" customWidth="1"/>
    <col min="8717" max="8717" width="5.5703125" style="56" customWidth="1"/>
    <col min="8718" max="8718" width="0" style="56" hidden="1" customWidth="1"/>
    <col min="8719" max="8719" width="6.5703125" style="56" customWidth="1"/>
    <col min="8720" max="8720" width="5.5703125" style="56" customWidth="1"/>
    <col min="8721" max="8721" width="0" style="56" hidden="1" customWidth="1"/>
    <col min="8722" max="8723" width="6.5703125" style="56" customWidth="1"/>
    <col min="8724" max="8724" width="0" style="56" hidden="1" customWidth="1"/>
    <col min="8725" max="8725" width="7.7109375" style="56" customWidth="1"/>
    <col min="8726" max="8726" width="5.5703125" style="56" customWidth="1"/>
    <col min="8727" max="8727" width="0" style="56" hidden="1" customWidth="1"/>
    <col min="8728" max="8728" width="7.85546875" style="56" customWidth="1"/>
    <col min="8729" max="8729" width="5.5703125" style="56" customWidth="1"/>
    <col min="8730" max="8730" width="0" style="56" hidden="1" customWidth="1"/>
    <col min="8731" max="8731" width="7.140625" style="56" customWidth="1"/>
    <col min="8732" max="8732" width="5.140625" style="56" customWidth="1"/>
    <col min="8733" max="8733" width="0" style="56" hidden="1" customWidth="1"/>
    <col min="8734" max="8734" width="6.5703125" style="56" customWidth="1"/>
    <col min="8735" max="8735" width="5.140625" style="56" customWidth="1"/>
    <col min="8736" max="8736" width="0" style="56" hidden="1" customWidth="1"/>
    <col min="8737" max="8737" width="6.5703125" style="56" customWidth="1"/>
    <col min="8738" max="8738" width="5.5703125" style="56" customWidth="1"/>
    <col min="8739" max="8739" width="0" style="56" hidden="1" customWidth="1"/>
    <col min="8740" max="8740" width="7.5703125" style="56" customWidth="1"/>
    <col min="8741" max="8743" width="0" style="56" hidden="1" customWidth="1"/>
    <col min="8744" max="8744" width="6.5703125" style="56" customWidth="1"/>
    <col min="8745" max="8745" width="6.7109375" style="56" customWidth="1"/>
    <col min="8746" max="8960" width="9.140625" style="56"/>
    <col min="8961" max="8961" width="4.28515625" style="56" customWidth="1"/>
    <col min="8962" max="8962" width="27.85546875" style="56" customWidth="1"/>
    <col min="8963" max="8963" width="5.140625" style="56" bestFit="1" customWidth="1"/>
    <col min="8964" max="8964" width="5.5703125" style="56" bestFit="1" customWidth="1"/>
    <col min="8965" max="8965" width="7.7109375" style="56" bestFit="1" customWidth="1"/>
    <col min="8966" max="8966" width="14.42578125" style="56" customWidth="1"/>
    <col min="8967" max="8967" width="13.85546875" style="56" customWidth="1"/>
    <col min="8968" max="8968" width="14.85546875" style="56" customWidth="1"/>
    <col min="8969" max="8969" width="7.42578125" style="56" customWidth="1"/>
    <col min="8970" max="8970" width="4.42578125" style="56" customWidth="1"/>
    <col min="8971" max="8971" width="0" style="56" hidden="1" customWidth="1"/>
    <col min="8972" max="8972" width="6.5703125" style="56" customWidth="1"/>
    <col min="8973" max="8973" width="5.5703125" style="56" customWidth="1"/>
    <col min="8974" max="8974" width="0" style="56" hidden="1" customWidth="1"/>
    <col min="8975" max="8975" width="6.5703125" style="56" customWidth="1"/>
    <col min="8976" max="8976" width="5.5703125" style="56" customWidth="1"/>
    <col min="8977" max="8977" width="0" style="56" hidden="1" customWidth="1"/>
    <col min="8978" max="8979" width="6.5703125" style="56" customWidth="1"/>
    <col min="8980" max="8980" width="0" style="56" hidden="1" customWidth="1"/>
    <col min="8981" max="8981" width="7.7109375" style="56" customWidth="1"/>
    <col min="8982" max="8982" width="5.5703125" style="56" customWidth="1"/>
    <col min="8983" max="8983" width="0" style="56" hidden="1" customWidth="1"/>
    <col min="8984" max="8984" width="7.85546875" style="56" customWidth="1"/>
    <col min="8985" max="8985" width="5.5703125" style="56" customWidth="1"/>
    <col min="8986" max="8986" width="0" style="56" hidden="1" customWidth="1"/>
    <col min="8987" max="8987" width="7.140625" style="56" customWidth="1"/>
    <col min="8988" max="8988" width="5.140625" style="56" customWidth="1"/>
    <col min="8989" max="8989" width="0" style="56" hidden="1" customWidth="1"/>
    <col min="8990" max="8990" width="6.5703125" style="56" customWidth="1"/>
    <col min="8991" max="8991" width="5.140625" style="56" customWidth="1"/>
    <col min="8992" max="8992" width="0" style="56" hidden="1" customWidth="1"/>
    <col min="8993" max="8993" width="6.5703125" style="56" customWidth="1"/>
    <col min="8994" max="8994" width="5.5703125" style="56" customWidth="1"/>
    <col min="8995" max="8995" width="0" style="56" hidden="1" customWidth="1"/>
    <col min="8996" max="8996" width="7.5703125" style="56" customWidth="1"/>
    <col min="8997" max="8999" width="0" style="56" hidden="1" customWidth="1"/>
    <col min="9000" max="9000" width="6.5703125" style="56" customWidth="1"/>
    <col min="9001" max="9001" width="6.7109375" style="56" customWidth="1"/>
    <col min="9002" max="9216" width="9.140625" style="56"/>
    <col min="9217" max="9217" width="4.28515625" style="56" customWidth="1"/>
    <col min="9218" max="9218" width="27.85546875" style="56" customWidth="1"/>
    <col min="9219" max="9219" width="5.140625" style="56" bestFit="1" customWidth="1"/>
    <col min="9220" max="9220" width="5.5703125" style="56" bestFit="1" customWidth="1"/>
    <col min="9221" max="9221" width="7.7109375" style="56" bestFit="1" customWidth="1"/>
    <col min="9222" max="9222" width="14.42578125" style="56" customWidth="1"/>
    <col min="9223" max="9223" width="13.85546875" style="56" customWidth="1"/>
    <col min="9224" max="9224" width="14.85546875" style="56" customWidth="1"/>
    <col min="9225" max="9225" width="7.42578125" style="56" customWidth="1"/>
    <col min="9226" max="9226" width="4.42578125" style="56" customWidth="1"/>
    <col min="9227" max="9227" width="0" style="56" hidden="1" customWidth="1"/>
    <col min="9228" max="9228" width="6.5703125" style="56" customWidth="1"/>
    <col min="9229" max="9229" width="5.5703125" style="56" customWidth="1"/>
    <col min="9230" max="9230" width="0" style="56" hidden="1" customWidth="1"/>
    <col min="9231" max="9231" width="6.5703125" style="56" customWidth="1"/>
    <col min="9232" max="9232" width="5.5703125" style="56" customWidth="1"/>
    <col min="9233" max="9233" width="0" style="56" hidden="1" customWidth="1"/>
    <col min="9234" max="9235" width="6.5703125" style="56" customWidth="1"/>
    <col min="9236" max="9236" width="0" style="56" hidden="1" customWidth="1"/>
    <col min="9237" max="9237" width="7.7109375" style="56" customWidth="1"/>
    <col min="9238" max="9238" width="5.5703125" style="56" customWidth="1"/>
    <col min="9239" max="9239" width="0" style="56" hidden="1" customWidth="1"/>
    <col min="9240" max="9240" width="7.85546875" style="56" customWidth="1"/>
    <col min="9241" max="9241" width="5.5703125" style="56" customWidth="1"/>
    <col min="9242" max="9242" width="0" style="56" hidden="1" customWidth="1"/>
    <col min="9243" max="9243" width="7.140625" style="56" customWidth="1"/>
    <col min="9244" max="9244" width="5.140625" style="56" customWidth="1"/>
    <col min="9245" max="9245" width="0" style="56" hidden="1" customWidth="1"/>
    <col min="9246" max="9246" width="6.5703125" style="56" customWidth="1"/>
    <col min="9247" max="9247" width="5.140625" style="56" customWidth="1"/>
    <col min="9248" max="9248" width="0" style="56" hidden="1" customWidth="1"/>
    <col min="9249" max="9249" width="6.5703125" style="56" customWidth="1"/>
    <col min="9250" max="9250" width="5.5703125" style="56" customWidth="1"/>
    <col min="9251" max="9251" width="0" style="56" hidden="1" customWidth="1"/>
    <col min="9252" max="9252" width="7.5703125" style="56" customWidth="1"/>
    <col min="9253" max="9255" width="0" style="56" hidden="1" customWidth="1"/>
    <col min="9256" max="9256" width="6.5703125" style="56" customWidth="1"/>
    <col min="9257" max="9257" width="6.7109375" style="56" customWidth="1"/>
    <col min="9258" max="9472" width="9.140625" style="56"/>
    <col min="9473" max="9473" width="4.28515625" style="56" customWidth="1"/>
    <col min="9474" max="9474" width="27.85546875" style="56" customWidth="1"/>
    <col min="9475" max="9475" width="5.140625" style="56" bestFit="1" customWidth="1"/>
    <col min="9476" max="9476" width="5.5703125" style="56" bestFit="1" customWidth="1"/>
    <col min="9477" max="9477" width="7.7109375" style="56" bestFit="1" customWidth="1"/>
    <col min="9478" max="9478" width="14.42578125" style="56" customWidth="1"/>
    <col min="9479" max="9479" width="13.85546875" style="56" customWidth="1"/>
    <col min="9480" max="9480" width="14.85546875" style="56" customWidth="1"/>
    <col min="9481" max="9481" width="7.42578125" style="56" customWidth="1"/>
    <col min="9482" max="9482" width="4.42578125" style="56" customWidth="1"/>
    <col min="9483" max="9483" width="0" style="56" hidden="1" customWidth="1"/>
    <col min="9484" max="9484" width="6.5703125" style="56" customWidth="1"/>
    <col min="9485" max="9485" width="5.5703125" style="56" customWidth="1"/>
    <col min="9486" max="9486" width="0" style="56" hidden="1" customWidth="1"/>
    <col min="9487" max="9487" width="6.5703125" style="56" customWidth="1"/>
    <col min="9488" max="9488" width="5.5703125" style="56" customWidth="1"/>
    <col min="9489" max="9489" width="0" style="56" hidden="1" customWidth="1"/>
    <col min="9490" max="9491" width="6.5703125" style="56" customWidth="1"/>
    <col min="9492" max="9492" width="0" style="56" hidden="1" customWidth="1"/>
    <col min="9493" max="9493" width="7.7109375" style="56" customWidth="1"/>
    <col min="9494" max="9494" width="5.5703125" style="56" customWidth="1"/>
    <col min="9495" max="9495" width="0" style="56" hidden="1" customWidth="1"/>
    <col min="9496" max="9496" width="7.85546875" style="56" customWidth="1"/>
    <col min="9497" max="9497" width="5.5703125" style="56" customWidth="1"/>
    <col min="9498" max="9498" width="0" style="56" hidden="1" customWidth="1"/>
    <col min="9499" max="9499" width="7.140625" style="56" customWidth="1"/>
    <col min="9500" max="9500" width="5.140625" style="56" customWidth="1"/>
    <col min="9501" max="9501" width="0" style="56" hidden="1" customWidth="1"/>
    <col min="9502" max="9502" width="6.5703125" style="56" customWidth="1"/>
    <col min="9503" max="9503" width="5.140625" style="56" customWidth="1"/>
    <col min="9504" max="9504" width="0" style="56" hidden="1" customWidth="1"/>
    <col min="9505" max="9505" width="6.5703125" style="56" customWidth="1"/>
    <col min="9506" max="9506" width="5.5703125" style="56" customWidth="1"/>
    <col min="9507" max="9507" width="0" style="56" hidden="1" customWidth="1"/>
    <col min="9508" max="9508" width="7.5703125" style="56" customWidth="1"/>
    <col min="9509" max="9511" width="0" style="56" hidden="1" customWidth="1"/>
    <col min="9512" max="9512" width="6.5703125" style="56" customWidth="1"/>
    <col min="9513" max="9513" width="6.7109375" style="56" customWidth="1"/>
    <col min="9514" max="9728" width="9.140625" style="56"/>
    <col min="9729" max="9729" width="4.28515625" style="56" customWidth="1"/>
    <col min="9730" max="9730" width="27.85546875" style="56" customWidth="1"/>
    <col min="9731" max="9731" width="5.140625" style="56" bestFit="1" customWidth="1"/>
    <col min="9732" max="9732" width="5.5703125" style="56" bestFit="1" customWidth="1"/>
    <col min="9733" max="9733" width="7.7109375" style="56" bestFit="1" customWidth="1"/>
    <col min="9734" max="9734" width="14.42578125" style="56" customWidth="1"/>
    <col min="9735" max="9735" width="13.85546875" style="56" customWidth="1"/>
    <col min="9736" max="9736" width="14.85546875" style="56" customWidth="1"/>
    <col min="9737" max="9737" width="7.42578125" style="56" customWidth="1"/>
    <col min="9738" max="9738" width="4.42578125" style="56" customWidth="1"/>
    <col min="9739" max="9739" width="0" style="56" hidden="1" customWidth="1"/>
    <col min="9740" max="9740" width="6.5703125" style="56" customWidth="1"/>
    <col min="9741" max="9741" width="5.5703125" style="56" customWidth="1"/>
    <col min="9742" max="9742" width="0" style="56" hidden="1" customWidth="1"/>
    <col min="9743" max="9743" width="6.5703125" style="56" customWidth="1"/>
    <col min="9744" max="9744" width="5.5703125" style="56" customWidth="1"/>
    <col min="9745" max="9745" width="0" style="56" hidden="1" customWidth="1"/>
    <col min="9746" max="9747" width="6.5703125" style="56" customWidth="1"/>
    <col min="9748" max="9748" width="0" style="56" hidden="1" customWidth="1"/>
    <col min="9749" max="9749" width="7.7109375" style="56" customWidth="1"/>
    <col min="9750" max="9750" width="5.5703125" style="56" customWidth="1"/>
    <col min="9751" max="9751" width="0" style="56" hidden="1" customWidth="1"/>
    <col min="9752" max="9752" width="7.85546875" style="56" customWidth="1"/>
    <col min="9753" max="9753" width="5.5703125" style="56" customWidth="1"/>
    <col min="9754" max="9754" width="0" style="56" hidden="1" customWidth="1"/>
    <col min="9755" max="9755" width="7.140625" style="56" customWidth="1"/>
    <col min="9756" max="9756" width="5.140625" style="56" customWidth="1"/>
    <col min="9757" max="9757" width="0" style="56" hidden="1" customWidth="1"/>
    <col min="9758" max="9758" width="6.5703125" style="56" customWidth="1"/>
    <col min="9759" max="9759" width="5.140625" style="56" customWidth="1"/>
    <col min="9760" max="9760" width="0" style="56" hidden="1" customWidth="1"/>
    <col min="9761" max="9761" width="6.5703125" style="56" customWidth="1"/>
    <col min="9762" max="9762" width="5.5703125" style="56" customWidth="1"/>
    <col min="9763" max="9763" width="0" style="56" hidden="1" customWidth="1"/>
    <col min="9764" max="9764" width="7.5703125" style="56" customWidth="1"/>
    <col min="9765" max="9767" width="0" style="56" hidden="1" customWidth="1"/>
    <col min="9768" max="9768" width="6.5703125" style="56" customWidth="1"/>
    <col min="9769" max="9769" width="6.7109375" style="56" customWidth="1"/>
    <col min="9770" max="9984" width="9.140625" style="56"/>
    <col min="9985" max="9985" width="4.28515625" style="56" customWidth="1"/>
    <col min="9986" max="9986" width="27.85546875" style="56" customWidth="1"/>
    <col min="9987" max="9987" width="5.140625" style="56" bestFit="1" customWidth="1"/>
    <col min="9988" max="9988" width="5.5703125" style="56" bestFit="1" customWidth="1"/>
    <col min="9989" max="9989" width="7.7109375" style="56" bestFit="1" customWidth="1"/>
    <col min="9990" max="9990" width="14.42578125" style="56" customWidth="1"/>
    <col min="9991" max="9991" width="13.85546875" style="56" customWidth="1"/>
    <col min="9992" max="9992" width="14.85546875" style="56" customWidth="1"/>
    <col min="9993" max="9993" width="7.42578125" style="56" customWidth="1"/>
    <col min="9994" max="9994" width="4.42578125" style="56" customWidth="1"/>
    <col min="9995" max="9995" width="0" style="56" hidden="1" customWidth="1"/>
    <col min="9996" max="9996" width="6.5703125" style="56" customWidth="1"/>
    <col min="9997" max="9997" width="5.5703125" style="56" customWidth="1"/>
    <col min="9998" max="9998" width="0" style="56" hidden="1" customWidth="1"/>
    <col min="9999" max="9999" width="6.5703125" style="56" customWidth="1"/>
    <col min="10000" max="10000" width="5.5703125" style="56" customWidth="1"/>
    <col min="10001" max="10001" width="0" style="56" hidden="1" customWidth="1"/>
    <col min="10002" max="10003" width="6.5703125" style="56" customWidth="1"/>
    <col min="10004" max="10004" width="0" style="56" hidden="1" customWidth="1"/>
    <col min="10005" max="10005" width="7.7109375" style="56" customWidth="1"/>
    <col min="10006" max="10006" width="5.5703125" style="56" customWidth="1"/>
    <col min="10007" max="10007" width="0" style="56" hidden="1" customWidth="1"/>
    <col min="10008" max="10008" width="7.85546875" style="56" customWidth="1"/>
    <col min="10009" max="10009" width="5.5703125" style="56" customWidth="1"/>
    <col min="10010" max="10010" width="0" style="56" hidden="1" customWidth="1"/>
    <col min="10011" max="10011" width="7.140625" style="56" customWidth="1"/>
    <col min="10012" max="10012" width="5.140625" style="56" customWidth="1"/>
    <col min="10013" max="10013" width="0" style="56" hidden="1" customWidth="1"/>
    <col min="10014" max="10014" width="6.5703125" style="56" customWidth="1"/>
    <col min="10015" max="10015" width="5.140625" style="56" customWidth="1"/>
    <col min="10016" max="10016" width="0" style="56" hidden="1" customWidth="1"/>
    <col min="10017" max="10017" width="6.5703125" style="56" customWidth="1"/>
    <col min="10018" max="10018" width="5.5703125" style="56" customWidth="1"/>
    <col min="10019" max="10019" width="0" style="56" hidden="1" customWidth="1"/>
    <col min="10020" max="10020" width="7.5703125" style="56" customWidth="1"/>
    <col min="10021" max="10023" width="0" style="56" hidden="1" customWidth="1"/>
    <col min="10024" max="10024" width="6.5703125" style="56" customWidth="1"/>
    <col min="10025" max="10025" width="6.7109375" style="56" customWidth="1"/>
    <col min="10026" max="10240" width="9.140625" style="56"/>
    <col min="10241" max="10241" width="4.28515625" style="56" customWidth="1"/>
    <col min="10242" max="10242" width="27.85546875" style="56" customWidth="1"/>
    <col min="10243" max="10243" width="5.140625" style="56" bestFit="1" customWidth="1"/>
    <col min="10244" max="10244" width="5.5703125" style="56" bestFit="1" customWidth="1"/>
    <col min="10245" max="10245" width="7.7109375" style="56" bestFit="1" customWidth="1"/>
    <col min="10246" max="10246" width="14.42578125" style="56" customWidth="1"/>
    <col min="10247" max="10247" width="13.85546875" style="56" customWidth="1"/>
    <col min="10248" max="10248" width="14.85546875" style="56" customWidth="1"/>
    <col min="10249" max="10249" width="7.42578125" style="56" customWidth="1"/>
    <col min="10250" max="10250" width="4.42578125" style="56" customWidth="1"/>
    <col min="10251" max="10251" width="0" style="56" hidden="1" customWidth="1"/>
    <col min="10252" max="10252" width="6.5703125" style="56" customWidth="1"/>
    <col min="10253" max="10253" width="5.5703125" style="56" customWidth="1"/>
    <col min="10254" max="10254" width="0" style="56" hidden="1" customWidth="1"/>
    <col min="10255" max="10255" width="6.5703125" style="56" customWidth="1"/>
    <col min="10256" max="10256" width="5.5703125" style="56" customWidth="1"/>
    <col min="10257" max="10257" width="0" style="56" hidden="1" customWidth="1"/>
    <col min="10258" max="10259" width="6.5703125" style="56" customWidth="1"/>
    <col min="10260" max="10260" width="0" style="56" hidden="1" customWidth="1"/>
    <col min="10261" max="10261" width="7.7109375" style="56" customWidth="1"/>
    <col min="10262" max="10262" width="5.5703125" style="56" customWidth="1"/>
    <col min="10263" max="10263" width="0" style="56" hidden="1" customWidth="1"/>
    <col min="10264" max="10264" width="7.85546875" style="56" customWidth="1"/>
    <col min="10265" max="10265" width="5.5703125" style="56" customWidth="1"/>
    <col min="10266" max="10266" width="0" style="56" hidden="1" customWidth="1"/>
    <col min="10267" max="10267" width="7.140625" style="56" customWidth="1"/>
    <col min="10268" max="10268" width="5.140625" style="56" customWidth="1"/>
    <col min="10269" max="10269" width="0" style="56" hidden="1" customWidth="1"/>
    <col min="10270" max="10270" width="6.5703125" style="56" customWidth="1"/>
    <col min="10271" max="10271" width="5.140625" style="56" customWidth="1"/>
    <col min="10272" max="10272" width="0" style="56" hidden="1" customWidth="1"/>
    <col min="10273" max="10273" width="6.5703125" style="56" customWidth="1"/>
    <col min="10274" max="10274" width="5.5703125" style="56" customWidth="1"/>
    <col min="10275" max="10275" width="0" style="56" hidden="1" customWidth="1"/>
    <col min="10276" max="10276" width="7.5703125" style="56" customWidth="1"/>
    <col min="10277" max="10279" width="0" style="56" hidden="1" customWidth="1"/>
    <col min="10280" max="10280" width="6.5703125" style="56" customWidth="1"/>
    <col min="10281" max="10281" width="6.7109375" style="56" customWidth="1"/>
    <col min="10282" max="10496" width="9.140625" style="56"/>
    <col min="10497" max="10497" width="4.28515625" style="56" customWidth="1"/>
    <col min="10498" max="10498" width="27.85546875" style="56" customWidth="1"/>
    <col min="10499" max="10499" width="5.140625" style="56" bestFit="1" customWidth="1"/>
    <col min="10500" max="10500" width="5.5703125" style="56" bestFit="1" customWidth="1"/>
    <col min="10501" max="10501" width="7.7109375" style="56" bestFit="1" customWidth="1"/>
    <col min="10502" max="10502" width="14.42578125" style="56" customWidth="1"/>
    <col min="10503" max="10503" width="13.85546875" style="56" customWidth="1"/>
    <col min="10504" max="10504" width="14.85546875" style="56" customWidth="1"/>
    <col min="10505" max="10505" width="7.42578125" style="56" customWidth="1"/>
    <col min="10506" max="10506" width="4.42578125" style="56" customWidth="1"/>
    <col min="10507" max="10507" width="0" style="56" hidden="1" customWidth="1"/>
    <col min="10508" max="10508" width="6.5703125" style="56" customWidth="1"/>
    <col min="10509" max="10509" width="5.5703125" style="56" customWidth="1"/>
    <col min="10510" max="10510" width="0" style="56" hidden="1" customWidth="1"/>
    <col min="10511" max="10511" width="6.5703125" style="56" customWidth="1"/>
    <col min="10512" max="10512" width="5.5703125" style="56" customWidth="1"/>
    <col min="10513" max="10513" width="0" style="56" hidden="1" customWidth="1"/>
    <col min="10514" max="10515" width="6.5703125" style="56" customWidth="1"/>
    <col min="10516" max="10516" width="0" style="56" hidden="1" customWidth="1"/>
    <col min="10517" max="10517" width="7.7109375" style="56" customWidth="1"/>
    <col min="10518" max="10518" width="5.5703125" style="56" customWidth="1"/>
    <col min="10519" max="10519" width="0" style="56" hidden="1" customWidth="1"/>
    <col min="10520" max="10520" width="7.85546875" style="56" customWidth="1"/>
    <col min="10521" max="10521" width="5.5703125" style="56" customWidth="1"/>
    <col min="10522" max="10522" width="0" style="56" hidden="1" customWidth="1"/>
    <col min="10523" max="10523" width="7.140625" style="56" customWidth="1"/>
    <col min="10524" max="10524" width="5.140625" style="56" customWidth="1"/>
    <col min="10525" max="10525" width="0" style="56" hidden="1" customWidth="1"/>
    <col min="10526" max="10526" width="6.5703125" style="56" customWidth="1"/>
    <col min="10527" max="10527" width="5.140625" style="56" customWidth="1"/>
    <col min="10528" max="10528" width="0" style="56" hidden="1" customWidth="1"/>
    <col min="10529" max="10529" width="6.5703125" style="56" customWidth="1"/>
    <col min="10530" max="10530" width="5.5703125" style="56" customWidth="1"/>
    <col min="10531" max="10531" width="0" style="56" hidden="1" customWidth="1"/>
    <col min="10532" max="10532" width="7.5703125" style="56" customWidth="1"/>
    <col min="10533" max="10535" width="0" style="56" hidden="1" customWidth="1"/>
    <col min="10536" max="10536" width="6.5703125" style="56" customWidth="1"/>
    <col min="10537" max="10537" width="6.7109375" style="56" customWidth="1"/>
    <col min="10538" max="10752" width="9.140625" style="56"/>
    <col min="10753" max="10753" width="4.28515625" style="56" customWidth="1"/>
    <col min="10754" max="10754" width="27.85546875" style="56" customWidth="1"/>
    <col min="10755" max="10755" width="5.140625" style="56" bestFit="1" customWidth="1"/>
    <col min="10756" max="10756" width="5.5703125" style="56" bestFit="1" customWidth="1"/>
    <col min="10757" max="10757" width="7.7109375" style="56" bestFit="1" customWidth="1"/>
    <col min="10758" max="10758" width="14.42578125" style="56" customWidth="1"/>
    <col min="10759" max="10759" width="13.85546875" style="56" customWidth="1"/>
    <col min="10760" max="10760" width="14.85546875" style="56" customWidth="1"/>
    <col min="10761" max="10761" width="7.42578125" style="56" customWidth="1"/>
    <col min="10762" max="10762" width="4.42578125" style="56" customWidth="1"/>
    <col min="10763" max="10763" width="0" style="56" hidden="1" customWidth="1"/>
    <col min="10764" max="10764" width="6.5703125" style="56" customWidth="1"/>
    <col min="10765" max="10765" width="5.5703125" style="56" customWidth="1"/>
    <col min="10766" max="10766" width="0" style="56" hidden="1" customWidth="1"/>
    <col min="10767" max="10767" width="6.5703125" style="56" customWidth="1"/>
    <col min="10768" max="10768" width="5.5703125" style="56" customWidth="1"/>
    <col min="10769" max="10769" width="0" style="56" hidden="1" customWidth="1"/>
    <col min="10770" max="10771" width="6.5703125" style="56" customWidth="1"/>
    <col min="10772" max="10772" width="0" style="56" hidden="1" customWidth="1"/>
    <col min="10773" max="10773" width="7.7109375" style="56" customWidth="1"/>
    <col min="10774" max="10774" width="5.5703125" style="56" customWidth="1"/>
    <col min="10775" max="10775" width="0" style="56" hidden="1" customWidth="1"/>
    <col min="10776" max="10776" width="7.85546875" style="56" customWidth="1"/>
    <col min="10777" max="10777" width="5.5703125" style="56" customWidth="1"/>
    <col min="10778" max="10778" width="0" style="56" hidden="1" customWidth="1"/>
    <col min="10779" max="10779" width="7.140625" style="56" customWidth="1"/>
    <col min="10780" max="10780" width="5.140625" style="56" customWidth="1"/>
    <col min="10781" max="10781" width="0" style="56" hidden="1" customWidth="1"/>
    <col min="10782" max="10782" width="6.5703125" style="56" customWidth="1"/>
    <col min="10783" max="10783" width="5.140625" style="56" customWidth="1"/>
    <col min="10784" max="10784" width="0" style="56" hidden="1" customWidth="1"/>
    <col min="10785" max="10785" width="6.5703125" style="56" customWidth="1"/>
    <col min="10786" max="10786" width="5.5703125" style="56" customWidth="1"/>
    <col min="10787" max="10787" width="0" style="56" hidden="1" customWidth="1"/>
    <col min="10788" max="10788" width="7.5703125" style="56" customWidth="1"/>
    <col min="10789" max="10791" width="0" style="56" hidden="1" customWidth="1"/>
    <col min="10792" max="10792" width="6.5703125" style="56" customWidth="1"/>
    <col min="10793" max="10793" width="6.7109375" style="56" customWidth="1"/>
    <col min="10794" max="11008" width="9.140625" style="56"/>
    <col min="11009" max="11009" width="4.28515625" style="56" customWidth="1"/>
    <col min="11010" max="11010" width="27.85546875" style="56" customWidth="1"/>
    <col min="11011" max="11011" width="5.140625" style="56" bestFit="1" customWidth="1"/>
    <col min="11012" max="11012" width="5.5703125" style="56" bestFit="1" customWidth="1"/>
    <col min="11013" max="11013" width="7.7109375" style="56" bestFit="1" customWidth="1"/>
    <col min="11014" max="11014" width="14.42578125" style="56" customWidth="1"/>
    <col min="11015" max="11015" width="13.85546875" style="56" customWidth="1"/>
    <col min="11016" max="11016" width="14.85546875" style="56" customWidth="1"/>
    <col min="11017" max="11017" width="7.42578125" style="56" customWidth="1"/>
    <col min="11018" max="11018" width="4.42578125" style="56" customWidth="1"/>
    <col min="11019" max="11019" width="0" style="56" hidden="1" customWidth="1"/>
    <col min="11020" max="11020" width="6.5703125" style="56" customWidth="1"/>
    <col min="11021" max="11021" width="5.5703125" style="56" customWidth="1"/>
    <col min="11022" max="11022" width="0" style="56" hidden="1" customWidth="1"/>
    <col min="11023" max="11023" width="6.5703125" style="56" customWidth="1"/>
    <col min="11024" max="11024" width="5.5703125" style="56" customWidth="1"/>
    <col min="11025" max="11025" width="0" style="56" hidden="1" customWidth="1"/>
    <col min="11026" max="11027" width="6.5703125" style="56" customWidth="1"/>
    <col min="11028" max="11028" width="0" style="56" hidden="1" customWidth="1"/>
    <col min="11029" max="11029" width="7.7109375" style="56" customWidth="1"/>
    <col min="11030" max="11030" width="5.5703125" style="56" customWidth="1"/>
    <col min="11031" max="11031" width="0" style="56" hidden="1" customWidth="1"/>
    <col min="11032" max="11032" width="7.85546875" style="56" customWidth="1"/>
    <col min="11033" max="11033" width="5.5703125" style="56" customWidth="1"/>
    <col min="11034" max="11034" width="0" style="56" hidden="1" customWidth="1"/>
    <col min="11035" max="11035" width="7.140625" style="56" customWidth="1"/>
    <col min="11036" max="11036" width="5.140625" style="56" customWidth="1"/>
    <col min="11037" max="11037" width="0" style="56" hidden="1" customWidth="1"/>
    <col min="11038" max="11038" width="6.5703125" style="56" customWidth="1"/>
    <col min="11039" max="11039" width="5.140625" style="56" customWidth="1"/>
    <col min="11040" max="11040" width="0" style="56" hidden="1" customWidth="1"/>
    <col min="11041" max="11041" width="6.5703125" style="56" customWidth="1"/>
    <col min="11042" max="11042" width="5.5703125" style="56" customWidth="1"/>
    <col min="11043" max="11043" width="0" style="56" hidden="1" customWidth="1"/>
    <col min="11044" max="11044" width="7.5703125" style="56" customWidth="1"/>
    <col min="11045" max="11047" width="0" style="56" hidden="1" customWidth="1"/>
    <col min="11048" max="11048" width="6.5703125" style="56" customWidth="1"/>
    <col min="11049" max="11049" width="6.7109375" style="56" customWidth="1"/>
    <col min="11050" max="11264" width="9.140625" style="56"/>
    <col min="11265" max="11265" width="4.28515625" style="56" customWidth="1"/>
    <col min="11266" max="11266" width="27.85546875" style="56" customWidth="1"/>
    <col min="11267" max="11267" width="5.140625" style="56" bestFit="1" customWidth="1"/>
    <col min="11268" max="11268" width="5.5703125" style="56" bestFit="1" customWidth="1"/>
    <col min="11269" max="11269" width="7.7109375" style="56" bestFit="1" customWidth="1"/>
    <col min="11270" max="11270" width="14.42578125" style="56" customWidth="1"/>
    <col min="11271" max="11271" width="13.85546875" style="56" customWidth="1"/>
    <col min="11272" max="11272" width="14.85546875" style="56" customWidth="1"/>
    <col min="11273" max="11273" width="7.42578125" style="56" customWidth="1"/>
    <col min="11274" max="11274" width="4.42578125" style="56" customWidth="1"/>
    <col min="11275" max="11275" width="0" style="56" hidden="1" customWidth="1"/>
    <col min="11276" max="11276" width="6.5703125" style="56" customWidth="1"/>
    <col min="11277" max="11277" width="5.5703125" style="56" customWidth="1"/>
    <col min="11278" max="11278" width="0" style="56" hidden="1" customWidth="1"/>
    <col min="11279" max="11279" width="6.5703125" style="56" customWidth="1"/>
    <col min="11280" max="11280" width="5.5703125" style="56" customWidth="1"/>
    <col min="11281" max="11281" width="0" style="56" hidden="1" customWidth="1"/>
    <col min="11282" max="11283" width="6.5703125" style="56" customWidth="1"/>
    <col min="11284" max="11284" width="0" style="56" hidden="1" customWidth="1"/>
    <col min="11285" max="11285" width="7.7109375" style="56" customWidth="1"/>
    <col min="11286" max="11286" width="5.5703125" style="56" customWidth="1"/>
    <col min="11287" max="11287" width="0" style="56" hidden="1" customWidth="1"/>
    <col min="11288" max="11288" width="7.85546875" style="56" customWidth="1"/>
    <col min="11289" max="11289" width="5.5703125" style="56" customWidth="1"/>
    <col min="11290" max="11290" width="0" style="56" hidden="1" customWidth="1"/>
    <col min="11291" max="11291" width="7.140625" style="56" customWidth="1"/>
    <col min="11292" max="11292" width="5.140625" style="56" customWidth="1"/>
    <col min="11293" max="11293" width="0" style="56" hidden="1" customWidth="1"/>
    <col min="11294" max="11294" width="6.5703125" style="56" customWidth="1"/>
    <col min="11295" max="11295" width="5.140625" style="56" customWidth="1"/>
    <col min="11296" max="11296" width="0" style="56" hidden="1" customWidth="1"/>
    <col min="11297" max="11297" width="6.5703125" style="56" customWidth="1"/>
    <col min="11298" max="11298" width="5.5703125" style="56" customWidth="1"/>
    <col min="11299" max="11299" width="0" style="56" hidden="1" customWidth="1"/>
    <col min="11300" max="11300" width="7.5703125" style="56" customWidth="1"/>
    <col min="11301" max="11303" width="0" style="56" hidden="1" customWidth="1"/>
    <col min="11304" max="11304" width="6.5703125" style="56" customWidth="1"/>
    <col min="11305" max="11305" width="6.7109375" style="56" customWidth="1"/>
    <col min="11306" max="11520" width="9.140625" style="56"/>
    <col min="11521" max="11521" width="4.28515625" style="56" customWidth="1"/>
    <col min="11522" max="11522" width="27.85546875" style="56" customWidth="1"/>
    <col min="11523" max="11523" width="5.140625" style="56" bestFit="1" customWidth="1"/>
    <col min="11524" max="11524" width="5.5703125" style="56" bestFit="1" customWidth="1"/>
    <col min="11525" max="11525" width="7.7109375" style="56" bestFit="1" customWidth="1"/>
    <col min="11526" max="11526" width="14.42578125" style="56" customWidth="1"/>
    <col min="11527" max="11527" width="13.85546875" style="56" customWidth="1"/>
    <col min="11528" max="11528" width="14.85546875" style="56" customWidth="1"/>
    <col min="11529" max="11529" width="7.42578125" style="56" customWidth="1"/>
    <col min="11530" max="11530" width="4.42578125" style="56" customWidth="1"/>
    <col min="11531" max="11531" width="0" style="56" hidden="1" customWidth="1"/>
    <col min="11532" max="11532" width="6.5703125" style="56" customWidth="1"/>
    <col min="11533" max="11533" width="5.5703125" style="56" customWidth="1"/>
    <col min="11534" max="11534" width="0" style="56" hidden="1" customWidth="1"/>
    <col min="11535" max="11535" width="6.5703125" style="56" customWidth="1"/>
    <col min="11536" max="11536" width="5.5703125" style="56" customWidth="1"/>
    <col min="11537" max="11537" width="0" style="56" hidden="1" customWidth="1"/>
    <col min="11538" max="11539" width="6.5703125" style="56" customWidth="1"/>
    <col min="11540" max="11540" width="0" style="56" hidden="1" customWidth="1"/>
    <col min="11541" max="11541" width="7.7109375" style="56" customWidth="1"/>
    <col min="11542" max="11542" width="5.5703125" style="56" customWidth="1"/>
    <col min="11543" max="11543" width="0" style="56" hidden="1" customWidth="1"/>
    <col min="11544" max="11544" width="7.85546875" style="56" customWidth="1"/>
    <col min="11545" max="11545" width="5.5703125" style="56" customWidth="1"/>
    <col min="11546" max="11546" width="0" style="56" hidden="1" customWidth="1"/>
    <col min="11547" max="11547" width="7.140625" style="56" customWidth="1"/>
    <col min="11548" max="11548" width="5.140625" style="56" customWidth="1"/>
    <col min="11549" max="11549" width="0" style="56" hidden="1" customWidth="1"/>
    <col min="11550" max="11550" width="6.5703125" style="56" customWidth="1"/>
    <col min="11551" max="11551" width="5.140625" style="56" customWidth="1"/>
    <col min="11552" max="11552" width="0" style="56" hidden="1" customWidth="1"/>
    <col min="11553" max="11553" width="6.5703125" style="56" customWidth="1"/>
    <col min="11554" max="11554" width="5.5703125" style="56" customWidth="1"/>
    <col min="11555" max="11555" width="0" style="56" hidden="1" customWidth="1"/>
    <col min="11556" max="11556" width="7.5703125" style="56" customWidth="1"/>
    <col min="11557" max="11559" width="0" style="56" hidden="1" customWidth="1"/>
    <col min="11560" max="11560" width="6.5703125" style="56" customWidth="1"/>
    <col min="11561" max="11561" width="6.7109375" style="56" customWidth="1"/>
    <col min="11562" max="11776" width="9.140625" style="56"/>
    <col min="11777" max="11777" width="4.28515625" style="56" customWidth="1"/>
    <col min="11778" max="11778" width="27.85546875" style="56" customWidth="1"/>
    <col min="11779" max="11779" width="5.140625" style="56" bestFit="1" customWidth="1"/>
    <col min="11780" max="11780" width="5.5703125" style="56" bestFit="1" customWidth="1"/>
    <col min="11781" max="11781" width="7.7109375" style="56" bestFit="1" customWidth="1"/>
    <col min="11782" max="11782" width="14.42578125" style="56" customWidth="1"/>
    <col min="11783" max="11783" width="13.85546875" style="56" customWidth="1"/>
    <col min="11784" max="11784" width="14.85546875" style="56" customWidth="1"/>
    <col min="11785" max="11785" width="7.42578125" style="56" customWidth="1"/>
    <col min="11786" max="11786" width="4.42578125" style="56" customWidth="1"/>
    <col min="11787" max="11787" width="0" style="56" hidden="1" customWidth="1"/>
    <col min="11788" max="11788" width="6.5703125" style="56" customWidth="1"/>
    <col min="11789" max="11789" width="5.5703125" style="56" customWidth="1"/>
    <col min="11790" max="11790" width="0" style="56" hidden="1" customWidth="1"/>
    <col min="11791" max="11791" width="6.5703125" style="56" customWidth="1"/>
    <col min="11792" max="11792" width="5.5703125" style="56" customWidth="1"/>
    <col min="11793" max="11793" width="0" style="56" hidden="1" customWidth="1"/>
    <col min="11794" max="11795" width="6.5703125" style="56" customWidth="1"/>
    <col min="11796" max="11796" width="0" style="56" hidden="1" customWidth="1"/>
    <col min="11797" max="11797" width="7.7109375" style="56" customWidth="1"/>
    <col min="11798" max="11798" width="5.5703125" style="56" customWidth="1"/>
    <col min="11799" max="11799" width="0" style="56" hidden="1" customWidth="1"/>
    <col min="11800" max="11800" width="7.85546875" style="56" customWidth="1"/>
    <col min="11801" max="11801" width="5.5703125" style="56" customWidth="1"/>
    <col min="11802" max="11802" width="0" style="56" hidden="1" customWidth="1"/>
    <col min="11803" max="11803" width="7.140625" style="56" customWidth="1"/>
    <col min="11804" max="11804" width="5.140625" style="56" customWidth="1"/>
    <col min="11805" max="11805" width="0" style="56" hidden="1" customWidth="1"/>
    <col min="11806" max="11806" width="6.5703125" style="56" customWidth="1"/>
    <col min="11807" max="11807" width="5.140625" style="56" customWidth="1"/>
    <col min="11808" max="11808" width="0" style="56" hidden="1" customWidth="1"/>
    <col min="11809" max="11809" width="6.5703125" style="56" customWidth="1"/>
    <col min="11810" max="11810" width="5.5703125" style="56" customWidth="1"/>
    <col min="11811" max="11811" width="0" style="56" hidden="1" customWidth="1"/>
    <col min="11812" max="11812" width="7.5703125" style="56" customWidth="1"/>
    <col min="11813" max="11815" width="0" style="56" hidden="1" customWidth="1"/>
    <col min="11816" max="11816" width="6.5703125" style="56" customWidth="1"/>
    <col min="11817" max="11817" width="6.7109375" style="56" customWidth="1"/>
    <col min="11818" max="12032" width="9.140625" style="56"/>
    <col min="12033" max="12033" width="4.28515625" style="56" customWidth="1"/>
    <col min="12034" max="12034" width="27.85546875" style="56" customWidth="1"/>
    <col min="12035" max="12035" width="5.140625" style="56" bestFit="1" customWidth="1"/>
    <col min="12036" max="12036" width="5.5703125" style="56" bestFit="1" customWidth="1"/>
    <col min="12037" max="12037" width="7.7109375" style="56" bestFit="1" customWidth="1"/>
    <col min="12038" max="12038" width="14.42578125" style="56" customWidth="1"/>
    <col min="12039" max="12039" width="13.85546875" style="56" customWidth="1"/>
    <col min="12040" max="12040" width="14.85546875" style="56" customWidth="1"/>
    <col min="12041" max="12041" width="7.42578125" style="56" customWidth="1"/>
    <col min="12042" max="12042" width="4.42578125" style="56" customWidth="1"/>
    <col min="12043" max="12043" width="0" style="56" hidden="1" customWidth="1"/>
    <col min="12044" max="12044" width="6.5703125" style="56" customWidth="1"/>
    <col min="12045" max="12045" width="5.5703125" style="56" customWidth="1"/>
    <col min="12046" max="12046" width="0" style="56" hidden="1" customWidth="1"/>
    <col min="12047" max="12047" width="6.5703125" style="56" customWidth="1"/>
    <col min="12048" max="12048" width="5.5703125" style="56" customWidth="1"/>
    <col min="12049" max="12049" width="0" style="56" hidden="1" customWidth="1"/>
    <col min="12050" max="12051" width="6.5703125" style="56" customWidth="1"/>
    <col min="12052" max="12052" width="0" style="56" hidden="1" customWidth="1"/>
    <col min="12053" max="12053" width="7.7109375" style="56" customWidth="1"/>
    <col min="12054" max="12054" width="5.5703125" style="56" customWidth="1"/>
    <col min="12055" max="12055" width="0" style="56" hidden="1" customWidth="1"/>
    <col min="12056" max="12056" width="7.85546875" style="56" customWidth="1"/>
    <col min="12057" max="12057" width="5.5703125" style="56" customWidth="1"/>
    <col min="12058" max="12058" width="0" style="56" hidden="1" customWidth="1"/>
    <col min="12059" max="12059" width="7.140625" style="56" customWidth="1"/>
    <col min="12060" max="12060" width="5.140625" style="56" customWidth="1"/>
    <col min="12061" max="12061" width="0" style="56" hidden="1" customWidth="1"/>
    <col min="12062" max="12062" width="6.5703125" style="56" customWidth="1"/>
    <col min="12063" max="12063" width="5.140625" style="56" customWidth="1"/>
    <col min="12064" max="12064" width="0" style="56" hidden="1" customWidth="1"/>
    <col min="12065" max="12065" width="6.5703125" style="56" customWidth="1"/>
    <col min="12066" max="12066" width="5.5703125" style="56" customWidth="1"/>
    <col min="12067" max="12067" width="0" style="56" hidden="1" customWidth="1"/>
    <col min="12068" max="12068" width="7.5703125" style="56" customWidth="1"/>
    <col min="12069" max="12071" width="0" style="56" hidden="1" customWidth="1"/>
    <col min="12072" max="12072" width="6.5703125" style="56" customWidth="1"/>
    <col min="12073" max="12073" width="6.7109375" style="56" customWidth="1"/>
    <col min="12074" max="12288" width="9.140625" style="56"/>
    <col min="12289" max="12289" width="4.28515625" style="56" customWidth="1"/>
    <col min="12290" max="12290" width="27.85546875" style="56" customWidth="1"/>
    <col min="12291" max="12291" width="5.140625" style="56" bestFit="1" customWidth="1"/>
    <col min="12292" max="12292" width="5.5703125" style="56" bestFit="1" customWidth="1"/>
    <col min="12293" max="12293" width="7.7109375" style="56" bestFit="1" customWidth="1"/>
    <col min="12294" max="12294" width="14.42578125" style="56" customWidth="1"/>
    <col min="12295" max="12295" width="13.85546875" style="56" customWidth="1"/>
    <col min="12296" max="12296" width="14.85546875" style="56" customWidth="1"/>
    <col min="12297" max="12297" width="7.42578125" style="56" customWidth="1"/>
    <col min="12298" max="12298" width="4.42578125" style="56" customWidth="1"/>
    <col min="12299" max="12299" width="0" style="56" hidden="1" customWidth="1"/>
    <col min="12300" max="12300" width="6.5703125" style="56" customWidth="1"/>
    <col min="12301" max="12301" width="5.5703125" style="56" customWidth="1"/>
    <col min="12302" max="12302" width="0" style="56" hidden="1" customWidth="1"/>
    <col min="12303" max="12303" width="6.5703125" style="56" customWidth="1"/>
    <col min="12304" max="12304" width="5.5703125" style="56" customWidth="1"/>
    <col min="12305" max="12305" width="0" style="56" hidden="1" customWidth="1"/>
    <col min="12306" max="12307" width="6.5703125" style="56" customWidth="1"/>
    <col min="12308" max="12308" width="0" style="56" hidden="1" customWidth="1"/>
    <col min="12309" max="12309" width="7.7109375" style="56" customWidth="1"/>
    <col min="12310" max="12310" width="5.5703125" style="56" customWidth="1"/>
    <col min="12311" max="12311" width="0" style="56" hidden="1" customWidth="1"/>
    <col min="12312" max="12312" width="7.85546875" style="56" customWidth="1"/>
    <col min="12313" max="12313" width="5.5703125" style="56" customWidth="1"/>
    <col min="12314" max="12314" width="0" style="56" hidden="1" customWidth="1"/>
    <col min="12315" max="12315" width="7.140625" style="56" customWidth="1"/>
    <col min="12316" max="12316" width="5.140625" style="56" customWidth="1"/>
    <col min="12317" max="12317" width="0" style="56" hidden="1" customWidth="1"/>
    <col min="12318" max="12318" width="6.5703125" style="56" customWidth="1"/>
    <col min="12319" max="12319" width="5.140625" style="56" customWidth="1"/>
    <col min="12320" max="12320" width="0" style="56" hidden="1" customWidth="1"/>
    <col min="12321" max="12321" width="6.5703125" style="56" customWidth="1"/>
    <col min="12322" max="12322" width="5.5703125" style="56" customWidth="1"/>
    <col min="12323" max="12323" width="0" style="56" hidden="1" customWidth="1"/>
    <col min="12324" max="12324" width="7.5703125" style="56" customWidth="1"/>
    <col min="12325" max="12327" width="0" style="56" hidden="1" customWidth="1"/>
    <col min="12328" max="12328" width="6.5703125" style="56" customWidth="1"/>
    <col min="12329" max="12329" width="6.7109375" style="56" customWidth="1"/>
    <col min="12330" max="12544" width="9.140625" style="56"/>
    <col min="12545" max="12545" width="4.28515625" style="56" customWidth="1"/>
    <col min="12546" max="12546" width="27.85546875" style="56" customWidth="1"/>
    <col min="12547" max="12547" width="5.140625" style="56" bestFit="1" customWidth="1"/>
    <col min="12548" max="12548" width="5.5703125" style="56" bestFit="1" customWidth="1"/>
    <col min="12549" max="12549" width="7.7109375" style="56" bestFit="1" customWidth="1"/>
    <col min="12550" max="12550" width="14.42578125" style="56" customWidth="1"/>
    <col min="12551" max="12551" width="13.85546875" style="56" customWidth="1"/>
    <col min="12552" max="12552" width="14.85546875" style="56" customWidth="1"/>
    <col min="12553" max="12553" width="7.42578125" style="56" customWidth="1"/>
    <col min="12554" max="12554" width="4.42578125" style="56" customWidth="1"/>
    <col min="12555" max="12555" width="0" style="56" hidden="1" customWidth="1"/>
    <col min="12556" max="12556" width="6.5703125" style="56" customWidth="1"/>
    <col min="12557" max="12557" width="5.5703125" style="56" customWidth="1"/>
    <col min="12558" max="12558" width="0" style="56" hidden="1" customWidth="1"/>
    <col min="12559" max="12559" width="6.5703125" style="56" customWidth="1"/>
    <col min="12560" max="12560" width="5.5703125" style="56" customWidth="1"/>
    <col min="12561" max="12561" width="0" style="56" hidden="1" customWidth="1"/>
    <col min="12562" max="12563" width="6.5703125" style="56" customWidth="1"/>
    <col min="12564" max="12564" width="0" style="56" hidden="1" customWidth="1"/>
    <col min="12565" max="12565" width="7.7109375" style="56" customWidth="1"/>
    <col min="12566" max="12566" width="5.5703125" style="56" customWidth="1"/>
    <col min="12567" max="12567" width="0" style="56" hidden="1" customWidth="1"/>
    <col min="12568" max="12568" width="7.85546875" style="56" customWidth="1"/>
    <col min="12569" max="12569" width="5.5703125" style="56" customWidth="1"/>
    <col min="12570" max="12570" width="0" style="56" hidden="1" customWidth="1"/>
    <col min="12571" max="12571" width="7.140625" style="56" customWidth="1"/>
    <col min="12572" max="12572" width="5.140625" style="56" customWidth="1"/>
    <col min="12573" max="12573" width="0" style="56" hidden="1" customWidth="1"/>
    <col min="12574" max="12574" width="6.5703125" style="56" customWidth="1"/>
    <col min="12575" max="12575" width="5.140625" style="56" customWidth="1"/>
    <col min="12576" max="12576" width="0" style="56" hidden="1" customWidth="1"/>
    <col min="12577" max="12577" width="6.5703125" style="56" customWidth="1"/>
    <col min="12578" max="12578" width="5.5703125" style="56" customWidth="1"/>
    <col min="12579" max="12579" width="0" style="56" hidden="1" customWidth="1"/>
    <col min="12580" max="12580" width="7.5703125" style="56" customWidth="1"/>
    <col min="12581" max="12583" width="0" style="56" hidden="1" customWidth="1"/>
    <col min="12584" max="12584" width="6.5703125" style="56" customWidth="1"/>
    <col min="12585" max="12585" width="6.7109375" style="56" customWidth="1"/>
    <col min="12586" max="12800" width="9.140625" style="56"/>
    <col min="12801" max="12801" width="4.28515625" style="56" customWidth="1"/>
    <col min="12802" max="12802" width="27.85546875" style="56" customWidth="1"/>
    <col min="12803" max="12803" width="5.140625" style="56" bestFit="1" customWidth="1"/>
    <col min="12804" max="12804" width="5.5703125" style="56" bestFit="1" customWidth="1"/>
    <col min="12805" max="12805" width="7.7109375" style="56" bestFit="1" customWidth="1"/>
    <col min="12806" max="12806" width="14.42578125" style="56" customWidth="1"/>
    <col min="12807" max="12807" width="13.85546875" style="56" customWidth="1"/>
    <col min="12808" max="12808" width="14.85546875" style="56" customWidth="1"/>
    <col min="12809" max="12809" width="7.42578125" style="56" customWidth="1"/>
    <col min="12810" max="12810" width="4.42578125" style="56" customWidth="1"/>
    <col min="12811" max="12811" width="0" style="56" hidden="1" customWidth="1"/>
    <col min="12812" max="12812" width="6.5703125" style="56" customWidth="1"/>
    <col min="12813" max="12813" width="5.5703125" style="56" customWidth="1"/>
    <col min="12814" max="12814" width="0" style="56" hidden="1" customWidth="1"/>
    <col min="12815" max="12815" width="6.5703125" style="56" customWidth="1"/>
    <col min="12816" max="12816" width="5.5703125" style="56" customWidth="1"/>
    <col min="12817" max="12817" width="0" style="56" hidden="1" customWidth="1"/>
    <col min="12818" max="12819" width="6.5703125" style="56" customWidth="1"/>
    <col min="12820" max="12820" width="0" style="56" hidden="1" customWidth="1"/>
    <col min="12821" max="12821" width="7.7109375" style="56" customWidth="1"/>
    <col min="12822" max="12822" width="5.5703125" style="56" customWidth="1"/>
    <col min="12823" max="12823" width="0" style="56" hidden="1" customWidth="1"/>
    <col min="12824" max="12824" width="7.85546875" style="56" customWidth="1"/>
    <col min="12825" max="12825" width="5.5703125" style="56" customWidth="1"/>
    <col min="12826" max="12826" width="0" style="56" hidden="1" customWidth="1"/>
    <col min="12827" max="12827" width="7.140625" style="56" customWidth="1"/>
    <col min="12828" max="12828" width="5.140625" style="56" customWidth="1"/>
    <col min="12829" max="12829" width="0" style="56" hidden="1" customWidth="1"/>
    <col min="12830" max="12830" width="6.5703125" style="56" customWidth="1"/>
    <col min="12831" max="12831" width="5.140625" style="56" customWidth="1"/>
    <col min="12832" max="12832" width="0" style="56" hidden="1" customWidth="1"/>
    <col min="12833" max="12833" width="6.5703125" style="56" customWidth="1"/>
    <col min="12834" max="12834" width="5.5703125" style="56" customWidth="1"/>
    <col min="12835" max="12835" width="0" style="56" hidden="1" customWidth="1"/>
    <col min="12836" max="12836" width="7.5703125" style="56" customWidth="1"/>
    <col min="12837" max="12839" width="0" style="56" hidden="1" customWidth="1"/>
    <col min="12840" max="12840" width="6.5703125" style="56" customWidth="1"/>
    <col min="12841" max="12841" width="6.7109375" style="56" customWidth="1"/>
    <col min="12842" max="13056" width="9.140625" style="56"/>
    <col min="13057" max="13057" width="4.28515625" style="56" customWidth="1"/>
    <col min="13058" max="13058" width="27.85546875" style="56" customWidth="1"/>
    <col min="13059" max="13059" width="5.140625" style="56" bestFit="1" customWidth="1"/>
    <col min="13060" max="13060" width="5.5703125" style="56" bestFit="1" customWidth="1"/>
    <col min="13061" max="13061" width="7.7109375" style="56" bestFit="1" customWidth="1"/>
    <col min="13062" max="13062" width="14.42578125" style="56" customWidth="1"/>
    <col min="13063" max="13063" width="13.85546875" style="56" customWidth="1"/>
    <col min="13064" max="13064" width="14.85546875" style="56" customWidth="1"/>
    <col min="13065" max="13065" width="7.42578125" style="56" customWidth="1"/>
    <col min="13066" max="13066" width="4.42578125" style="56" customWidth="1"/>
    <col min="13067" max="13067" width="0" style="56" hidden="1" customWidth="1"/>
    <col min="13068" max="13068" width="6.5703125" style="56" customWidth="1"/>
    <col min="13069" max="13069" width="5.5703125" style="56" customWidth="1"/>
    <col min="13070" max="13070" width="0" style="56" hidden="1" customWidth="1"/>
    <col min="13071" max="13071" width="6.5703125" style="56" customWidth="1"/>
    <col min="13072" max="13072" width="5.5703125" style="56" customWidth="1"/>
    <col min="13073" max="13073" width="0" style="56" hidden="1" customWidth="1"/>
    <col min="13074" max="13075" width="6.5703125" style="56" customWidth="1"/>
    <col min="13076" max="13076" width="0" style="56" hidden="1" customWidth="1"/>
    <col min="13077" max="13077" width="7.7109375" style="56" customWidth="1"/>
    <col min="13078" max="13078" width="5.5703125" style="56" customWidth="1"/>
    <col min="13079" max="13079" width="0" style="56" hidden="1" customWidth="1"/>
    <col min="13080" max="13080" width="7.85546875" style="56" customWidth="1"/>
    <col min="13081" max="13081" width="5.5703125" style="56" customWidth="1"/>
    <col min="13082" max="13082" width="0" style="56" hidden="1" customWidth="1"/>
    <col min="13083" max="13083" width="7.140625" style="56" customWidth="1"/>
    <col min="13084" max="13084" width="5.140625" style="56" customWidth="1"/>
    <col min="13085" max="13085" width="0" style="56" hidden="1" customWidth="1"/>
    <col min="13086" max="13086" width="6.5703125" style="56" customWidth="1"/>
    <col min="13087" max="13087" width="5.140625" style="56" customWidth="1"/>
    <col min="13088" max="13088" width="0" style="56" hidden="1" customWidth="1"/>
    <col min="13089" max="13089" width="6.5703125" style="56" customWidth="1"/>
    <col min="13090" max="13090" width="5.5703125" style="56" customWidth="1"/>
    <col min="13091" max="13091" width="0" style="56" hidden="1" customWidth="1"/>
    <col min="13092" max="13092" width="7.5703125" style="56" customWidth="1"/>
    <col min="13093" max="13095" width="0" style="56" hidden="1" customWidth="1"/>
    <col min="13096" max="13096" width="6.5703125" style="56" customWidth="1"/>
    <col min="13097" max="13097" width="6.7109375" style="56" customWidth="1"/>
    <col min="13098" max="13312" width="9.140625" style="56"/>
    <col min="13313" max="13313" width="4.28515625" style="56" customWidth="1"/>
    <col min="13314" max="13314" width="27.85546875" style="56" customWidth="1"/>
    <col min="13315" max="13315" width="5.140625" style="56" bestFit="1" customWidth="1"/>
    <col min="13316" max="13316" width="5.5703125" style="56" bestFit="1" customWidth="1"/>
    <col min="13317" max="13317" width="7.7109375" style="56" bestFit="1" customWidth="1"/>
    <col min="13318" max="13318" width="14.42578125" style="56" customWidth="1"/>
    <col min="13319" max="13319" width="13.85546875" style="56" customWidth="1"/>
    <col min="13320" max="13320" width="14.85546875" style="56" customWidth="1"/>
    <col min="13321" max="13321" width="7.42578125" style="56" customWidth="1"/>
    <col min="13322" max="13322" width="4.42578125" style="56" customWidth="1"/>
    <col min="13323" max="13323" width="0" style="56" hidden="1" customWidth="1"/>
    <col min="13324" max="13324" width="6.5703125" style="56" customWidth="1"/>
    <col min="13325" max="13325" width="5.5703125" style="56" customWidth="1"/>
    <col min="13326" max="13326" width="0" style="56" hidden="1" customWidth="1"/>
    <col min="13327" max="13327" width="6.5703125" style="56" customWidth="1"/>
    <col min="13328" max="13328" width="5.5703125" style="56" customWidth="1"/>
    <col min="13329" max="13329" width="0" style="56" hidden="1" customWidth="1"/>
    <col min="13330" max="13331" width="6.5703125" style="56" customWidth="1"/>
    <col min="13332" max="13332" width="0" style="56" hidden="1" customWidth="1"/>
    <col min="13333" max="13333" width="7.7109375" style="56" customWidth="1"/>
    <col min="13334" max="13334" width="5.5703125" style="56" customWidth="1"/>
    <col min="13335" max="13335" width="0" style="56" hidden="1" customWidth="1"/>
    <col min="13336" max="13336" width="7.85546875" style="56" customWidth="1"/>
    <col min="13337" max="13337" width="5.5703125" style="56" customWidth="1"/>
    <col min="13338" max="13338" width="0" style="56" hidden="1" customWidth="1"/>
    <col min="13339" max="13339" width="7.140625" style="56" customWidth="1"/>
    <col min="13340" max="13340" width="5.140625" style="56" customWidth="1"/>
    <col min="13341" max="13341" width="0" style="56" hidden="1" customWidth="1"/>
    <col min="13342" max="13342" width="6.5703125" style="56" customWidth="1"/>
    <col min="13343" max="13343" width="5.140625" style="56" customWidth="1"/>
    <col min="13344" max="13344" width="0" style="56" hidden="1" customWidth="1"/>
    <col min="13345" max="13345" width="6.5703125" style="56" customWidth="1"/>
    <col min="13346" max="13346" width="5.5703125" style="56" customWidth="1"/>
    <col min="13347" max="13347" width="0" style="56" hidden="1" customWidth="1"/>
    <col min="13348" max="13348" width="7.5703125" style="56" customWidth="1"/>
    <col min="13349" max="13351" width="0" style="56" hidden="1" customWidth="1"/>
    <col min="13352" max="13352" width="6.5703125" style="56" customWidth="1"/>
    <col min="13353" max="13353" width="6.7109375" style="56" customWidth="1"/>
    <col min="13354" max="13568" width="9.140625" style="56"/>
    <col min="13569" max="13569" width="4.28515625" style="56" customWidth="1"/>
    <col min="13570" max="13570" width="27.85546875" style="56" customWidth="1"/>
    <col min="13571" max="13571" width="5.140625" style="56" bestFit="1" customWidth="1"/>
    <col min="13572" max="13572" width="5.5703125" style="56" bestFit="1" customWidth="1"/>
    <col min="13573" max="13573" width="7.7109375" style="56" bestFit="1" customWidth="1"/>
    <col min="13574" max="13574" width="14.42578125" style="56" customWidth="1"/>
    <col min="13575" max="13575" width="13.85546875" style="56" customWidth="1"/>
    <col min="13576" max="13576" width="14.85546875" style="56" customWidth="1"/>
    <col min="13577" max="13577" width="7.42578125" style="56" customWidth="1"/>
    <col min="13578" max="13578" width="4.42578125" style="56" customWidth="1"/>
    <col min="13579" max="13579" width="0" style="56" hidden="1" customWidth="1"/>
    <col min="13580" max="13580" width="6.5703125" style="56" customWidth="1"/>
    <col min="13581" max="13581" width="5.5703125" style="56" customWidth="1"/>
    <col min="13582" max="13582" width="0" style="56" hidden="1" customWidth="1"/>
    <col min="13583" max="13583" width="6.5703125" style="56" customWidth="1"/>
    <col min="13584" max="13584" width="5.5703125" style="56" customWidth="1"/>
    <col min="13585" max="13585" width="0" style="56" hidden="1" customWidth="1"/>
    <col min="13586" max="13587" width="6.5703125" style="56" customWidth="1"/>
    <col min="13588" max="13588" width="0" style="56" hidden="1" customWidth="1"/>
    <col min="13589" max="13589" width="7.7109375" style="56" customWidth="1"/>
    <col min="13590" max="13590" width="5.5703125" style="56" customWidth="1"/>
    <col min="13591" max="13591" width="0" style="56" hidden="1" customWidth="1"/>
    <col min="13592" max="13592" width="7.85546875" style="56" customWidth="1"/>
    <col min="13593" max="13593" width="5.5703125" style="56" customWidth="1"/>
    <col min="13594" max="13594" width="0" style="56" hidden="1" customWidth="1"/>
    <col min="13595" max="13595" width="7.140625" style="56" customWidth="1"/>
    <col min="13596" max="13596" width="5.140625" style="56" customWidth="1"/>
    <col min="13597" max="13597" width="0" style="56" hidden="1" customWidth="1"/>
    <col min="13598" max="13598" width="6.5703125" style="56" customWidth="1"/>
    <col min="13599" max="13599" width="5.140625" style="56" customWidth="1"/>
    <col min="13600" max="13600" width="0" style="56" hidden="1" customWidth="1"/>
    <col min="13601" max="13601" width="6.5703125" style="56" customWidth="1"/>
    <col min="13602" max="13602" width="5.5703125" style="56" customWidth="1"/>
    <col min="13603" max="13603" width="0" style="56" hidden="1" customWidth="1"/>
    <col min="13604" max="13604" width="7.5703125" style="56" customWidth="1"/>
    <col min="13605" max="13607" width="0" style="56" hidden="1" customWidth="1"/>
    <col min="13608" max="13608" width="6.5703125" style="56" customWidth="1"/>
    <col min="13609" max="13609" width="6.7109375" style="56" customWidth="1"/>
    <col min="13610" max="13824" width="9.140625" style="56"/>
    <col min="13825" max="13825" width="4.28515625" style="56" customWidth="1"/>
    <col min="13826" max="13826" width="27.85546875" style="56" customWidth="1"/>
    <col min="13827" max="13827" width="5.140625" style="56" bestFit="1" customWidth="1"/>
    <col min="13828" max="13828" width="5.5703125" style="56" bestFit="1" customWidth="1"/>
    <col min="13829" max="13829" width="7.7109375" style="56" bestFit="1" customWidth="1"/>
    <col min="13830" max="13830" width="14.42578125" style="56" customWidth="1"/>
    <col min="13831" max="13831" width="13.85546875" style="56" customWidth="1"/>
    <col min="13832" max="13832" width="14.85546875" style="56" customWidth="1"/>
    <col min="13833" max="13833" width="7.42578125" style="56" customWidth="1"/>
    <col min="13834" max="13834" width="4.42578125" style="56" customWidth="1"/>
    <col min="13835" max="13835" width="0" style="56" hidden="1" customWidth="1"/>
    <col min="13836" max="13836" width="6.5703125" style="56" customWidth="1"/>
    <col min="13837" max="13837" width="5.5703125" style="56" customWidth="1"/>
    <col min="13838" max="13838" width="0" style="56" hidden="1" customWidth="1"/>
    <col min="13839" max="13839" width="6.5703125" style="56" customWidth="1"/>
    <col min="13840" max="13840" width="5.5703125" style="56" customWidth="1"/>
    <col min="13841" max="13841" width="0" style="56" hidden="1" customWidth="1"/>
    <col min="13842" max="13843" width="6.5703125" style="56" customWidth="1"/>
    <col min="13844" max="13844" width="0" style="56" hidden="1" customWidth="1"/>
    <col min="13845" max="13845" width="7.7109375" style="56" customWidth="1"/>
    <col min="13846" max="13846" width="5.5703125" style="56" customWidth="1"/>
    <col min="13847" max="13847" width="0" style="56" hidden="1" customWidth="1"/>
    <col min="13848" max="13848" width="7.85546875" style="56" customWidth="1"/>
    <col min="13849" max="13849" width="5.5703125" style="56" customWidth="1"/>
    <col min="13850" max="13850" width="0" style="56" hidden="1" customWidth="1"/>
    <col min="13851" max="13851" width="7.140625" style="56" customWidth="1"/>
    <col min="13852" max="13852" width="5.140625" style="56" customWidth="1"/>
    <col min="13853" max="13853" width="0" style="56" hidden="1" customWidth="1"/>
    <col min="13854" max="13854" width="6.5703125" style="56" customWidth="1"/>
    <col min="13855" max="13855" width="5.140625" style="56" customWidth="1"/>
    <col min="13856" max="13856" width="0" style="56" hidden="1" customWidth="1"/>
    <col min="13857" max="13857" width="6.5703125" style="56" customWidth="1"/>
    <col min="13858" max="13858" width="5.5703125" style="56" customWidth="1"/>
    <col min="13859" max="13859" width="0" style="56" hidden="1" customWidth="1"/>
    <col min="13860" max="13860" width="7.5703125" style="56" customWidth="1"/>
    <col min="13861" max="13863" width="0" style="56" hidden="1" customWidth="1"/>
    <col min="13864" max="13864" width="6.5703125" style="56" customWidth="1"/>
    <col min="13865" max="13865" width="6.7109375" style="56" customWidth="1"/>
    <col min="13866" max="14080" width="9.140625" style="56"/>
    <col min="14081" max="14081" width="4.28515625" style="56" customWidth="1"/>
    <col min="14082" max="14082" width="27.85546875" style="56" customWidth="1"/>
    <col min="14083" max="14083" width="5.140625" style="56" bestFit="1" customWidth="1"/>
    <col min="14084" max="14084" width="5.5703125" style="56" bestFit="1" customWidth="1"/>
    <col min="14085" max="14085" width="7.7109375" style="56" bestFit="1" customWidth="1"/>
    <col min="14086" max="14086" width="14.42578125" style="56" customWidth="1"/>
    <col min="14087" max="14087" width="13.85546875" style="56" customWidth="1"/>
    <col min="14088" max="14088" width="14.85546875" style="56" customWidth="1"/>
    <col min="14089" max="14089" width="7.42578125" style="56" customWidth="1"/>
    <col min="14090" max="14090" width="4.42578125" style="56" customWidth="1"/>
    <col min="14091" max="14091" width="0" style="56" hidden="1" customWidth="1"/>
    <col min="14092" max="14092" width="6.5703125" style="56" customWidth="1"/>
    <col min="14093" max="14093" width="5.5703125" style="56" customWidth="1"/>
    <col min="14094" max="14094" width="0" style="56" hidden="1" customWidth="1"/>
    <col min="14095" max="14095" width="6.5703125" style="56" customWidth="1"/>
    <col min="14096" max="14096" width="5.5703125" style="56" customWidth="1"/>
    <col min="14097" max="14097" width="0" style="56" hidden="1" customWidth="1"/>
    <col min="14098" max="14099" width="6.5703125" style="56" customWidth="1"/>
    <col min="14100" max="14100" width="0" style="56" hidden="1" customWidth="1"/>
    <col min="14101" max="14101" width="7.7109375" style="56" customWidth="1"/>
    <col min="14102" max="14102" width="5.5703125" style="56" customWidth="1"/>
    <col min="14103" max="14103" width="0" style="56" hidden="1" customWidth="1"/>
    <col min="14104" max="14104" width="7.85546875" style="56" customWidth="1"/>
    <col min="14105" max="14105" width="5.5703125" style="56" customWidth="1"/>
    <col min="14106" max="14106" width="0" style="56" hidden="1" customWidth="1"/>
    <col min="14107" max="14107" width="7.140625" style="56" customWidth="1"/>
    <col min="14108" max="14108" width="5.140625" style="56" customWidth="1"/>
    <col min="14109" max="14109" width="0" style="56" hidden="1" customWidth="1"/>
    <col min="14110" max="14110" width="6.5703125" style="56" customWidth="1"/>
    <col min="14111" max="14111" width="5.140625" style="56" customWidth="1"/>
    <col min="14112" max="14112" width="0" style="56" hidden="1" customWidth="1"/>
    <col min="14113" max="14113" width="6.5703125" style="56" customWidth="1"/>
    <col min="14114" max="14114" width="5.5703125" style="56" customWidth="1"/>
    <col min="14115" max="14115" width="0" style="56" hidden="1" customWidth="1"/>
    <col min="14116" max="14116" width="7.5703125" style="56" customWidth="1"/>
    <col min="14117" max="14119" width="0" style="56" hidden="1" customWidth="1"/>
    <col min="14120" max="14120" width="6.5703125" style="56" customWidth="1"/>
    <col min="14121" max="14121" width="6.7109375" style="56" customWidth="1"/>
    <col min="14122" max="14336" width="9.140625" style="56"/>
    <col min="14337" max="14337" width="4.28515625" style="56" customWidth="1"/>
    <col min="14338" max="14338" width="27.85546875" style="56" customWidth="1"/>
    <col min="14339" max="14339" width="5.140625" style="56" bestFit="1" customWidth="1"/>
    <col min="14340" max="14340" width="5.5703125" style="56" bestFit="1" customWidth="1"/>
    <col min="14341" max="14341" width="7.7109375" style="56" bestFit="1" customWidth="1"/>
    <col min="14342" max="14342" width="14.42578125" style="56" customWidth="1"/>
    <col min="14343" max="14343" width="13.85546875" style="56" customWidth="1"/>
    <col min="14344" max="14344" width="14.85546875" style="56" customWidth="1"/>
    <col min="14345" max="14345" width="7.42578125" style="56" customWidth="1"/>
    <col min="14346" max="14346" width="4.42578125" style="56" customWidth="1"/>
    <col min="14347" max="14347" width="0" style="56" hidden="1" customWidth="1"/>
    <col min="14348" max="14348" width="6.5703125" style="56" customWidth="1"/>
    <col min="14349" max="14349" width="5.5703125" style="56" customWidth="1"/>
    <col min="14350" max="14350" width="0" style="56" hidden="1" customWidth="1"/>
    <col min="14351" max="14351" width="6.5703125" style="56" customWidth="1"/>
    <col min="14352" max="14352" width="5.5703125" style="56" customWidth="1"/>
    <col min="14353" max="14353" width="0" style="56" hidden="1" customWidth="1"/>
    <col min="14354" max="14355" width="6.5703125" style="56" customWidth="1"/>
    <col min="14356" max="14356" width="0" style="56" hidden="1" customWidth="1"/>
    <col min="14357" max="14357" width="7.7109375" style="56" customWidth="1"/>
    <col min="14358" max="14358" width="5.5703125" style="56" customWidth="1"/>
    <col min="14359" max="14359" width="0" style="56" hidden="1" customWidth="1"/>
    <col min="14360" max="14360" width="7.85546875" style="56" customWidth="1"/>
    <col min="14361" max="14361" width="5.5703125" style="56" customWidth="1"/>
    <col min="14362" max="14362" width="0" style="56" hidden="1" customWidth="1"/>
    <col min="14363" max="14363" width="7.140625" style="56" customWidth="1"/>
    <col min="14364" max="14364" width="5.140625" style="56" customWidth="1"/>
    <col min="14365" max="14365" width="0" style="56" hidden="1" customWidth="1"/>
    <col min="14366" max="14366" width="6.5703125" style="56" customWidth="1"/>
    <col min="14367" max="14367" width="5.140625" style="56" customWidth="1"/>
    <col min="14368" max="14368" width="0" style="56" hidden="1" customWidth="1"/>
    <col min="14369" max="14369" width="6.5703125" style="56" customWidth="1"/>
    <col min="14370" max="14370" width="5.5703125" style="56" customWidth="1"/>
    <col min="14371" max="14371" width="0" style="56" hidden="1" customWidth="1"/>
    <col min="14372" max="14372" width="7.5703125" style="56" customWidth="1"/>
    <col min="14373" max="14375" width="0" style="56" hidden="1" customWidth="1"/>
    <col min="14376" max="14376" width="6.5703125" style="56" customWidth="1"/>
    <col min="14377" max="14377" width="6.7109375" style="56" customWidth="1"/>
    <col min="14378" max="14592" width="9.140625" style="56"/>
    <col min="14593" max="14593" width="4.28515625" style="56" customWidth="1"/>
    <col min="14594" max="14594" width="27.85546875" style="56" customWidth="1"/>
    <col min="14595" max="14595" width="5.140625" style="56" bestFit="1" customWidth="1"/>
    <col min="14596" max="14596" width="5.5703125" style="56" bestFit="1" customWidth="1"/>
    <col min="14597" max="14597" width="7.7109375" style="56" bestFit="1" customWidth="1"/>
    <col min="14598" max="14598" width="14.42578125" style="56" customWidth="1"/>
    <col min="14599" max="14599" width="13.85546875" style="56" customWidth="1"/>
    <col min="14600" max="14600" width="14.85546875" style="56" customWidth="1"/>
    <col min="14601" max="14601" width="7.42578125" style="56" customWidth="1"/>
    <col min="14602" max="14602" width="4.42578125" style="56" customWidth="1"/>
    <col min="14603" max="14603" width="0" style="56" hidden="1" customWidth="1"/>
    <col min="14604" max="14604" width="6.5703125" style="56" customWidth="1"/>
    <col min="14605" max="14605" width="5.5703125" style="56" customWidth="1"/>
    <col min="14606" max="14606" width="0" style="56" hidden="1" customWidth="1"/>
    <col min="14607" max="14607" width="6.5703125" style="56" customWidth="1"/>
    <col min="14608" max="14608" width="5.5703125" style="56" customWidth="1"/>
    <col min="14609" max="14609" width="0" style="56" hidden="1" customWidth="1"/>
    <col min="14610" max="14611" width="6.5703125" style="56" customWidth="1"/>
    <col min="14612" max="14612" width="0" style="56" hidden="1" customWidth="1"/>
    <col min="14613" max="14613" width="7.7109375" style="56" customWidth="1"/>
    <col min="14614" max="14614" width="5.5703125" style="56" customWidth="1"/>
    <col min="14615" max="14615" width="0" style="56" hidden="1" customWidth="1"/>
    <col min="14616" max="14616" width="7.85546875" style="56" customWidth="1"/>
    <col min="14617" max="14617" width="5.5703125" style="56" customWidth="1"/>
    <col min="14618" max="14618" width="0" style="56" hidden="1" customWidth="1"/>
    <col min="14619" max="14619" width="7.140625" style="56" customWidth="1"/>
    <col min="14620" max="14620" width="5.140625" style="56" customWidth="1"/>
    <col min="14621" max="14621" width="0" style="56" hidden="1" customWidth="1"/>
    <col min="14622" max="14622" width="6.5703125" style="56" customWidth="1"/>
    <col min="14623" max="14623" width="5.140625" style="56" customWidth="1"/>
    <col min="14624" max="14624" width="0" style="56" hidden="1" customWidth="1"/>
    <col min="14625" max="14625" width="6.5703125" style="56" customWidth="1"/>
    <col min="14626" max="14626" width="5.5703125" style="56" customWidth="1"/>
    <col min="14627" max="14627" width="0" style="56" hidden="1" customWidth="1"/>
    <col min="14628" max="14628" width="7.5703125" style="56" customWidth="1"/>
    <col min="14629" max="14631" width="0" style="56" hidden="1" customWidth="1"/>
    <col min="14632" max="14632" width="6.5703125" style="56" customWidth="1"/>
    <col min="14633" max="14633" width="6.7109375" style="56" customWidth="1"/>
    <col min="14634" max="14848" width="9.140625" style="56"/>
    <col min="14849" max="14849" width="4.28515625" style="56" customWidth="1"/>
    <col min="14850" max="14850" width="27.85546875" style="56" customWidth="1"/>
    <col min="14851" max="14851" width="5.140625" style="56" bestFit="1" customWidth="1"/>
    <col min="14852" max="14852" width="5.5703125" style="56" bestFit="1" customWidth="1"/>
    <col min="14853" max="14853" width="7.7109375" style="56" bestFit="1" customWidth="1"/>
    <col min="14854" max="14854" width="14.42578125" style="56" customWidth="1"/>
    <col min="14855" max="14855" width="13.85546875" style="56" customWidth="1"/>
    <col min="14856" max="14856" width="14.85546875" style="56" customWidth="1"/>
    <col min="14857" max="14857" width="7.42578125" style="56" customWidth="1"/>
    <col min="14858" max="14858" width="4.42578125" style="56" customWidth="1"/>
    <col min="14859" max="14859" width="0" style="56" hidden="1" customWidth="1"/>
    <col min="14860" max="14860" width="6.5703125" style="56" customWidth="1"/>
    <col min="14861" max="14861" width="5.5703125" style="56" customWidth="1"/>
    <col min="14862" max="14862" width="0" style="56" hidden="1" customWidth="1"/>
    <col min="14863" max="14863" width="6.5703125" style="56" customWidth="1"/>
    <col min="14864" max="14864" width="5.5703125" style="56" customWidth="1"/>
    <col min="14865" max="14865" width="0" style="56" hidden="1" customWidth="1"/>
    <col min="14866" max="14867" width="6.5703125" style="56" customWidth="1"/>
    <col min="14868" max="14868" width="0" style="56" hidden="1" customWidth="1"/>
    <col min="14869" max="14869" width="7.7109375" style="56" customWidth="1"/>
    <col min="14870" max="14870" width="5.5703125" style="56" customWidth="1"/>
    <col min="14871" max="14871" width="0" style="56" hidden="1" customWidth="1"/>
    <col min="14872" max="14872" width="7.85546875" style="56" customWidth="1"/>
    <col min="14873" max="14873" width="5.5703125" style="56" customWidth="1"/>
    <col min="14874" max="14874" width="0" style="56" hidden="1" customWidth="1"/>
    <col min="14875" max="14875" width="7.140625" style="56" customWidth="1"/>
    <col min="14876" max="14876" width="5.140625" style="56" customWidth="1"/>
    <col min="14877" max="14877" width="0" style="56" hidden="1" customWidth="1"/>
    <col min="14878" max="14878" width="6.5703125" style="56" customWidth="1"/>
    <col min="14879" max="14879" width="5.140625" style="56" customWidth="1"/>
    <col min="14880" max="14880" width="0" style="56" hidden="1" customWidth="1"/>
    <col min="14881" max="14881" width="6.5703125" style="56" customWidth="1"/>
    <col min="14882" max="14882" width="5.5703125" style="56" customWidth="1"/>
    <col min="14883" max="14883" width="0" style="56" hidden="1" customWidth="1"/>
    <col min="14884" max="14884" width="7.5703125" style="56" customWidth="1"/>
    <col min="14885" max="14887" width="0" style="56" hidden="1" customWidth="1"/>
    <col min="14888" max="14888" width="6.5703125" style="56" customWidth="1"/>
    <col min="14889" max="14889" width="6.7109375" style="56" customWidth="1"/>
    <col min="14890" max="15104" width="9.140625" style="56"/>
    <col min="15105" max="15105" width="4.28515625" style="56" customWidth="1"/>
    <col min="15106" max="15106" width="27.85546875" style="56" customWidth="1"/>
    <col min="15107" max="15107" width="5.140625" style="56" bestFit="1" customWidth="1"/>
    <col min="15108" max="15108" width="5.5703125" style="56" bestFit="1" customWidth="1"/>
    <col min="15109" max="15109" width="7.7109375" style="56" bestFit="1" customWidth="1"/>
    <col min="15110" max="15110" width="14.42578125" style="56" customWidth="1"/>
    <col min="15111" max="15111" width="13.85546875" style="56" customWidth="1"/>
    <col min="15112" max="15112" width="14.85546875" style="56" customWidth="1"/>
    <col min="15113" max="15113" width="7.42578125" style="56" customWidth="1"/>
    <col min="15114" max="15114" width="4.42578125" style="56" customWidth="1"/>
    <col min="15115" max="15115" width="0" style="56" hidden="1" customWidth="1"/>
    <col min="15116" max="15116" width="6.5703125" style="56" customWidth="1"/>
    <col min="15117" max="15117" width="5.5703125" style="56" customWidth="1"/>
    <col min="15118" max="15118" width="0" style="56" hidden="1" customWidth="1"/>
    <col min="15119" max="15119" width="6.5703125" style="56" customWidth="1"/>
    <col min="15120" max="15120" width="5.5703125" style="56" customWidth="1"/>
    <col min="15121" max="15121" width="0" style="56" hidden="1" customWidth="1"/>
    <col min="15122" max="15123" width="6.5703125" style="56" customWidth="1"/>
    <col min="15124" max="15124" width="0" style="56" hidden="1" customWidth="1"/>
    <col min="15125" max="15125" width="7.7109375" style="56" customWidth="1"/>
    <col min="15126" max="15126" width="5.5703125" style="56" customWidth="1"/>
    <col min="15127" max="15127" width="0" style="56" hidden="1" customWidth="1"/>
    <col min="15128" max="15128" width="7.85546875" style="56" customWidth="1"/>
    <col min="15129" max="15129" width="5.5703125" style="56" customWidth="1"/>
    <col min="15130" max="15130" width="0" style="56" hidden="1" customWidth="1"/>
    <col min="15131" max="15131" width="7.140625" style="56" customWidth="1"/>
    <col min="15132" max="15132" width="5.140625" style="56" customWidth="1"/>
    <col min="15133" max="15133" width="0" style="56" hidden="1" customWidth="1"/>
    <col min="15134" max="15134" width="6.5703125" style="56" customWidth="1"/>
    <col min="15135" max="15135" width="5.140625" style="56" customWidth="1"/>
    <col min="15136" max="15136" width="0" style="56" hidden="1" customWidth="1"/>
    <col min="15137" max="15137" width="6.5703125" style="56" customWidth="1"/>
    <col min="15138" max="15138" width="5.5703125" style="56" customWidth="1"/>
    <col min="15139" max="15139" width="0" style="56" hidden="1" customWidth="1"/>
    <col min="15140" max="15140" width="7.5703125" style="56" customWidth="1"/>
    <col min="15141" max="15143" width="0" style="56" hidden="1" customWidth="1"/>
    <col min="15144" max="15144" width="6.5703125" style="56" customWidth="1"/>
    <col min="15145" max="15145" width="6.7109375" style="56" customWidth="1"/>
    <col min="15146" max="15360" width="9.140625" style="56"/>
    <col min="15361" max="15361" width="4.28515625" style="56" customWidth="1"/>
    <col min="15362" max="15362" width="27.85546875" style="56" customWidth="1"/>
    <col min="15363" max="15363" width="5.140625" style="56" bestFit="1" customWidth="1"/>
    <col min="15364" max="15364" width="5.5703125" style="56" bestFit="1" customWidth="1"/>
    <col min="15365" max="15365" width="7.7109375" style="56" bestFit="1" customWidth="1"/>
    <col min="15366" max="15366" width="14.42578125" style="56" customWidth="1"/>
    <col min="15367" max="15367" width="13.85546875" style="56" customWidth="1"/>
    <col min="15368" max="15368" width="14.85546875" style="56" customWidth="1"/>
    <col min="15369" max="15369" width="7.42578125" style="56" customWidth="1"/>
    <col min="15370" max="15370" width="4.42578125" style="56" customWidth="1"/>
    <col min="15371" max="15371" width="0" style="56" hidden="1" customWidth="1"/>
    <col min="15372" max="15372" width="6.5703125" style="56" customWidth="1"/>
    <col min="15373" max="15373" width="5.5703125" style="56" customWidth="1"/>
    <col min="15374" max="15374" width="0" style="56" hidden="1" customWidth="1"/>
    <col min="15375" max="15375" width="6.5703125" style="56" customWidth="1"/>
    <col min="15376" max="15376" width="5.5703125" style="56" customWidth="1"/>
    <col min="15377" max="15377" width="0" style="56" hidden="1" customWidth="1"/>
    <col min="15378" max="15379" width="6.5703125" style="56" customWidth="1"/>
    <col min="15380" max="15380" width="0" style="56" hidden="1" customWidth="1"/>
    <col min="15381" max="15381" width="7.7109375" style="56" customWidth="1"/>
    <col min="15382" max="15382" width="5.5703125" style="56" customWidth="1"/>
    <col min="15383" max="15383" width="0" style="56" hidden="1" customWidth="1"/>
    <col min="15384" max="15384" width="7.85546875" style="56" customWidth="1"/>
    <col min="15385" max="15385" width="5.5703125" style="56" customWidth="1"/>
    <col min="15386" max="15386" width="0" style="56" hidden="1" customWidth="1"/>
    <col min="15387" max="15387" width="7.140625" style="56" customWidth="1"/>
    <col min="15388" max="15388" width="5.140625" style="56" customWidth="1"/>
    <col min="15389" max="15389" width="0" style="56" hidden="1" customWidth="1"/>
    <col min="15390" max="15390" width="6.5703125" style="56" customWidth="1"/>
    <col min="15391" max="15391" width="5.140625" style="56" customWidth="1"/>
    <col min="15392" max="15392" width="0" style="56" hidden="1" customWidth="1"/>
    <col min="15393" max="15393" width="6.5703125" style="56" customWidth="1"/>
    <col min="15394" max="15394" width="5.5703125" style="56" customWidth="1"/>
    <col min="15395" max="15395" width="0" style="56" hidden="1" customWidth="1"/>
    <col min="15396" max="15396" width="7.5703125" style="56" customWidth="1"/>
    <col min="15397" max="15399" width="0" style="56" hidden="1" customWidth="1"/>
    <col min="15400" max="15400" width="6.5703125" style="56" customWidth="1"/>
    <col min="15401" max="15401" width="6.7109375" style="56" customWidth="1"/>
    <col min="15402" max="15616" width="9.140625" style="56"/>
    <col min="15617" max="15617" width="4.28515625" style="56" customWidth="1"/>
    <col min="15618" max="15618" width="27.85546875" style="56" customWidth="1"/>
    <col min="15619" max="15619" width="5.140625" style="56" bestFit="1" customWidth="1"/>
    <col min="15620" max="15620" width="5.5703125" style="56" bestFit="1" customWidth="1"/>
    <col min="15621" max="15621" width="7.7109375" style="56" bestFit="1" customWidth="1"/>
    <col min="15622" max="15622" width="14.42578125" style="56" customWidth="1"/>
    <col min="15623" max="15623" width="13.85546875" style="56" customWidth="1"/>
    <col min="15624" max="15624" width="14.85546875" style="56" customWidth="1"/>
    <col min="15625" max="15625" width="7.42578125" style="56" customWidth="1"/>
    <col min="15626" max="15626" width="4.42578125" style="56" customWidth="1"/>
    <col min="15627" max="15627" width="0" style="56" hidden="1" customWidth="1"/>
    <col min="15628" max="15628" width="6.5703125" style="56" customWidth="1"/>
    <col min="15629" max="15629" width="5.5703125" style="56" customWidth="1"/>
    <col min="15630" max="15630" width="0" style="56" hidden="1" customWidth="1"/>
    <col min="15631" max="15631" width="6.5703125" style="56" customWidth="1"/>
    <col min="15632" max="15632" width="5.5703125" style="56" customWidth="1"/>
    <col min="15633" max="15633" width="0" style="56" hidden="1" customWidth="1"/>
    <col min="15634" max="15635" width="6.5703125" style="56" customWidth="1"/>
    <col min="15636" max="15636" width="0" style="56" hidden="1" customWidth="1"/>
    <col min="15637" max="15637" width="7.7109375" style="56" customWidth="1"/>
    <col min="15638" max="15638" width="5.5703125" style="56" customWidth="1"/>
    <col min="15639" max="15639" width="0" style="56" hidden="1" customWidth="1"/>
    <col min="15640" max="15640" width="7.85546875" style="56" customWidth="1"/>
    <col min="15641" max="15641" width="5.5703125" style="56" customWidth="1"/>
    <col min="15642" max="15642" width="0" style="56" hidden="1" customWidth="1"/>
    <col min="15643" max="15643" width="7.140625" style="56" customWidth="1"/>
    <col min="15644" max="15644" width="5.140625" style="56" customWidth="1"/>
    <col min="15645" max="15645" width="0" style="56" hidden="1" customWidth="1"/>
    <col min="15646" max="15646" width="6.5703125" style="56" customWidth="1"/>
    <col min="15647" max="15647" width="5.140625" style="56" customWidth="1"/>
    <col min="15648" max="15648" width="0" style="56" hidden="1" customWidth="1"/>
    <col min="15649" max="15649" width="6.5703125" style="56" customWidth="1"/>
    <col min="15650" max="15650" width="5.5703125" style="56" customWidth="1"/>
    <col min="15651" max="15651" width="0" style="56" hidden="1" customWidth="1"/>
    <col min="15652" max="15652" width="7.5703125" style="56" customWidth="1"/>
    <col min="15653" max="15655" width="0" style="56" hidden="1" customWidth="1"/>
    <col min="15656" max="15656" width="6.5703125" style="56" customWidth="1"/>
    <col min="15657" max="15657" width="6.7109375" style="56" customWidth="1"/>
    <col min="15658" max="15872" width="9.140625" style="56"/>
    <col min="15873" max="15873" width="4.28515625" style="56" customWidth="1"/>
    <col min="15874" max="15874" width="27.85546875" style="56" customWidth="1"/>
    <col min="15875" max="15875" width="5.140625" style="56" bestFit="1" customWidth="1"/>
    <col min="15876" max="15876" width="5.5703125" style="56" bestFit="1" customWidth="1"/>
    <col min="15877" max="15877" width="7.7109375" style="56" bestFit="1" customWidth="1"/>
    <col min="15878" max="15878" width="14.42578125" style="56" customWidth="1"/>
    <col min="15879" max="15879" width="13.85546875" style="56" customWidth="1"/>
    <col min="15880" max="15880" width="14.85546875" style="56" customWidth="1"/>
    <col min="15881" max="15881" width="7.42578125" style="56" customWidth="1"/>
    <col min="15882" max="15882" width="4.42578125" style="56" customWidth="1"/>
    <col min="15883" max="15883" width="0" style="56" hidden="1" customWidth="1"/>
    <col min="15884" max="15884" width="6.5703125" style="56" customWidth="1"/>
    <col min="15885" max="15885" width="5.5703125" style="56" customWidth="1"/>
    <col min="15886" max="15886" width="0" style="56" hidden="1" customWidth="1"/>
    <col min="15887" max="15887" width="6.5703125" style="56" customWidth="1"/>
    <col min="15888" max="15888" width="5.5703125" style="56" customWidth="1"/>
    <col min="15889" max="15889" width="0" style="56" hidden="1" customWidth="1"/>
    <col min="15890" max="15891" width="6.5703125" style="56" customWidth="1"/>
    <col min="15892" max="15892" width="0" style="56" hidden="1" customWidth="1"/>
    <col min="15893" max="15893" width="7.7109375" style="56" customWidth="1"/>
    <col min="15894" max="15894" width="5.5703125" style="56" customWidth="1"/>
    <col min="15895" max="15895" width="0" style="56" hidden="1" customWidth="1"/>
    <col min="15896" max="15896" width="7.85546875" style="56" customWidth="1"/>
    <col min="15897" max="15897" width="5.5703125" style="56" customWidth="1"/>
    <col min="15898" max="15898" width="0" style="56" hidden="1" customWidth="1"/>
    <col min="15899" max="15899" width="7.140625" style="56" customWidth="1"/>
    <col min="15900" max="15900" width="5.140625" style="56" customWidth="1"/>
    <col min="15901" max="15901" width="0" style="56" hidden="1" customWidth="1"/>
    <col min="15902" max="15902" width="6.5703125" style="56" customWidth="1"/>
    <col min="15903" max="15903" width="5.140625" style="56" customWidth="1"/>
    <col min="15904" max="15904" width="0" style="56" hidden="1" customWidth="1"/>
    <col min="15905" max="15905" width="6.5703125" style="56" customWidth="1"/>
    <col min="15906" max="15906" width="5.5703125" style="56" customWidth="1"/>
    <col min="15907" max="15907" width="0" style="56" hidden="1" customWidth="1"/>
    <col min="15908" max="15908" width="7.5703125" style="56" customWidth="1"/>
    <col min="15909" max="15911" width="0" style="56" hidden="1" customWidth="1"/>
    <col min="15912" max="15912" width="6.5703125" style="56" customWidth="1"/>
    <col min="15913" max="15913" width="6.7109375" style="56" customWidth="1"/>
    <col min="15914" max="16128" width="9.140625" style="56"/>
    <col min="16129" max="16129" width="4.28515625" style="56" customWidth="1"/>
    <col min="16130" max="16130" width="27.85546875" style="56" customWidth="1"/>
    <col min="16131" max="16131" width="5.140625" style="56" bestFit="1" customWidth="1"/>
    <col min="16132" max="16132" width="5.5703125" style="56" bestFit="1" customWidth="1"/>
    <col min="16133" max="16133" width="7.7109375" style="56" bestFit="1" customWidth="1"/>
    <col min="16134" max="16134" width="14.42578125" style="56" customWidth="1"/>
    <col min="16135" max="16135" width="13.85546875" style="56" customWidth="1"/>
    <col min="16136" max="16136" width="14.85546875" style="56" customWidth="1"/>
    <col min="16137" max="16137" width="7.42578125" style="56" customWidth="1"/>
    <col min="16138" max="16138" width="4.42578125" style="56" customWidth="1"/>
    <col min="16139" max="16139" width="0" style="56" hidden="1" customWidth="1"/>
    <col min="16140" max="16140" width="6.5703125" style="56" customWidth="1"/>
    <col min="16141" max="16141" width="5.5703125" style="56" customWidth="1"/>
    <col min="16142" max="16142" width="0" style="56" hidden="1" customWidth="1"/>
    <col min="16143" max="16143" width="6.5703125" style="56" customWidth="1"/>
    <col min="16144" max="16144" width="5.5703125" style="56" customWidth="1"/>
    <col min="16145" max="16145" width="0" style="56" hidden="1" customWidth="1"/>
    <col min="16146" max="16147" width="6.5703125" style="56" customWidth="1"/>
    <col min="16148" max="16148" width="0" style="56" hidden="1" customWidth="1"/>
    <col min="16149" max="16149" width="7.7109375" style="56" customWidth="1"/>
    <col min="16150" max="16150" width="5.5703125" style="56" customWidth="1"/>
    <col min="16151" max="16151" width="0" style="56" hidden="1" customWidth="1"/>
    <col min="16152" max="16152" width="7.85546875" style="56" customWidth="1"/>
    <col min="16153" max="16153" width="5.5703125" style="56" customWidth="1"/>
    <col min="16154" max="16154" width="0" style="56" hidden="1" customWidth="1"/>
    <col min="16155" max="16155" width="7.140625" style="56" customWidth="1"/>
    <col min="16156" max="16156" width="5.140625" style="56" customWidth="1"/>
    <col min="16157" max="16157" width="0" style="56" hidden="1" customWidth="1"/>
    <col min="16158" max="16158" width="6.5703125" style="56" customWidth="1"/>
    <col min="16159" max="16159" width="5.140625" style="56" customWidth="1"/>
    <col min="16160" max="16160" width="0" style="56" hidden="1" customWidth="1"/>
    <col min="16161" max="16161" width="6.5703125" style="56" customWidth="1"/>
    <col min="16162" max="16162" width="5.5703125" style="56" customWidth="1"/>
    <col min="16163" max="16163" width="0" style="56" hidden="1" customWidth="1"/>
    <col min="16164" max="16164" width="7.5703125" style="56" customWidth="1"/>
    <col min="16165" max="16167" width="0" style="56" hidden="1" customWidth="1"/>
    <col min="16168" max="16168" width="6.5703125" style="56" customWidth="1"/>
    <col min="16169" max="16169" width="6.7109375" style="56" customWidth="1"/>
    <col min="16170" max="16384" width="9.140625" style="56"/>
  </cols>
  <sheetData>
    <row r="1" spans="1:43" s="358" customFormat="1" x14ac:dyDescent="0.25">
      <c r="A1" s="357"/>
      <c r="B1" s="490" t="s">
        <v>310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0"/>
      <c r="AB1" s="490"/>
      <c r="AC1" s="490"/>
      <c r="AD1" s="490"/>
      <c r="AE1" s="490"/>
      <c r="AF1" s="490"/>
      <c r="AG1" s="490"/>
      <c r="AH1" s="490"/>
      <c r="AI1" s="490"/>
      <c r="AJ1" s="490"/>
      <c r="AK1" s="490"/>
      <c r="AL1" s="490"/>
      <c r="AM1" s="490"/>
      <c r="AN1" s="490"/>
      <c r="AO1" s="490"/>
    </row>
    <row r="2" spans="1:43" s="358" customFormat="1" x14ac:dyDescent="0.25">
      <c r="A2" s="357"/>
      <c r="B2" s="490" t="s">
        <v>63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490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490"/>
      <c r="AN2" s="490"/>
      <c r="AO2" s="490"/>
    </row>
    <row r="3" spans="1:43" s="358" customFormat="1" ht="30.75" customHeight="1" x14ac:dyDescent="0.25">
      <c r="A3" s="357"/>
      <c r="B3" s="491" t="s">
        <v>311</v>
      </c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  <c r="AA3" s="491"/>
      <c r="AB3" s="491"/>
      <c r="AC3" s="491"/>
      <c r="AD3" s="491"/>
      <c r="AE3" s="491"/>
      <c r="AF3" s="491"/>
      <c r="AG3" s="491"/>
      <c r="AH3" s="491"/>
      <c r="AI3" s="491"/>
      <c r="AJ3" s="491"/>
      <c r="AK3" s="491"/>
      <c r="AL3" s="491"/>
      <c r="AM3" s="491"/>
      <c r="AN3" s="491"/>
      <c r="AO3" s="491"/>
    </row>
    <row r="4" spans="1:43" ht="18.75" x14ac:dyDescent="0.3">
      <c r="B4" s="359"/>
      <c r="C4" s="359"/>
      <c r="D4" s="359"/>
      <c r="E4" s="359"/>
      <c r="F4" s="359"/>
      <c r="G4" s="359"/>
      <c r="H4" s="359"/>
      <c r="I4" s="360"/>
      <c r="J4" s="360"/>
      <c r="K4" s="360"/>
      <c r="L4" s="360"/>
      <c r="M4" s="360"/>
      <c r="N4" s="403"/>
      <c r="O4" s="360"/>
      <c r="P4" s="360"/>
      <c r="Q4" s="360"/>
      <c r="R4" s="360"/>
      <c r="S4" s="360"/>
      <c r="T4" s="360"/>
      <c r="U4" s="360"/>
      <c r="V4" s="360"/>
      <c r="W4" s="360"/>
      <c r="X4" s="360"/>
      <c r="Y4" s="360"/>
      <c r="Z4" s="360"/>
      <c r="AA4" s="360"/>
      <c r="AB4" s="360"/>
      <c r="AC4" s="360"/>
      <c r="AD4" s="360"/>
      <c r="AE4" s="360"/>
      <c r="AF4" s="360"/>
      <c r="AG4" s="360"/>
      <c r="AH4" s="360"/>
      <c r="AI4" s="360"/>
      <c r="AJ4" s="360"/>
      <c r="AK4" s="360"/>
      <c r="AL4" s="360"/>
      <c r="AM4" s="360"/>
      <c r="AO4" s="360"/>
    </row>
    <row r="5" spans="1:43" ht="18.75" x14ac:dyDescent="0.3">
      <c r="A5" s="361"/>
      <c r="B5" s="362" t="s">
        <v>346</v>
      </c>
      <c r="D5" s="363"/>
      <c r="E5" s="363"/>
      <c r="F5" s="364"/>
      <c r="G5" s="492" t="s">
        <v>8</v>
      </c>
      <c r="H5" s="492"/>
      <c r="I5" s="365"/>
      <c r="J5" s="366"/>
      <c r="K5" s="366"/>
      <c r="L5" s="366"/>
      <c r="M5" s="366"/>
      <c r="N5" s="404"/>
      <c r="O5" s="366"/>
      <c r="P5" s="366"/>
      <c r="Q5" s="366"/>
      <c r="R5" s="366"/>
      <c r="T5" s="366"/>
      <c r="U5" s="366"/>
      <c r="V5" s="366"/>
      <c r="W5" s="366"/>
      <c r="X5" s="366"/>
      <c r="Z5" s="366"/>
      <c r="AA5" s="366"/>
      <c r="AB5" s="366"/>
      <c r="AC5" s="366"/>
      <c r="AD5" s="366"/>
      <c r="AF5" s="366"/>
      <c r="AG5" s="366"/>
      <c r="AH5" s="366"/>
      <c r="AI5" s="366"/>
      <c r="AK5" s="367"/>
      <c r="AL5" s="367"/>
      <c r="AM5" s="367"/>
      <c r="AN5" s="56"/>
      <c r="AO5" s="368" t="s">
        <v>328</v>
      </c>
    </row>
    <row r="6" spans="1:43" ht="27" x14ac:dyDescent="0.3">
      <c r="A6" s="361"/>
      <c r="B6" s="369"/>
      <c r="C6" s="369"/>
      <c r="D6" s="359"/>
      <c r="E6" s="359"/>
      <c r="G6" s="370"/>
      <c r="H6" s="369"/>
      <c r="I6" s="371"/>
      <c r="J6" s="367"/>
      <c r="K6" s="367"/>
      <c r="L6" s="367"/>
      <c r="M6" s="367"/>
      <c r="N6" s="406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426" t="s">
        <v>408</v>
      </c>
      <c r="AH6" s="367"/>
      <c r="AI6" s="367"/>
      <c r="AJ6" s="367"/>
      <c r="AK6" s="367"/>
      <c r="AL6" s="367"/>
      <c r="AM6" s="367"/>
      <c r="AN6" s="365"/>
      <c r="AO6" s="367"/>
    </row>
    <row r="7" spans="1:43" ht="39" x14ac:dyDescent="0.2">
      <c r="A7" s="372" t="s">
        <v>101</v>
      </c>
      <c r="B7" s="373" t="s">
        <v>312</v>
      </c>
      <c r="C7" s="373" t="s">
        <v>13</v>
      </c>
      <c r="D7" s="373" t="s">
        <v>313</v>
      </c>
      <c r="E7" s="373" t="s">
        <v>314</v>
      </c>
      <c r="F7" s="373" t="s">
        <v>67</v>
      </c>
      <c r="G7" s="373" t="s">
        <v>315</v>
      </c>
      <c r="H7" s="373" t="s">
        <v>190</v>
      </c>
      <c r="I7" s="374" t="s">
        <v>325</v>
      </c>
      <c r="J7" s="375" t="s">
        <v>316</v>
      </c>
      <c r="K7" s="375" t="s">
        <v>317</v>
      </c>
      <c r="L7" s="374" t="s">
        <v>318</v>
      </c>
      <c r="M7" s="375" t="s">
        <v>316</v>
      </c>
      <c r="N7" s="407" t="s">
        <v>317</v>
      </c>
      <c r="O7" s="374" t="s">
        <v>345</v>
      </c>
      <c r="P7" s="375" t="s">
        <v>316</v>
      </c>
      <c r="Q7" s="375" t="s">
        <v>317</v>
      </c>
      <c r="R7" s="374" t="s">
        <v>319</v>
      </c>
      <c r="S7" s="375" t="s">
        <v>316</v>
      </c>
      <c r="T7" s="375" t="s">
        <v>317</v>
      </c>
      <c r="U7" s="374" t="s">
        <v>320</v>
      </c>
      <c r="V7" s="375" t="s">
        <v>316</v>
      </c>
      <c r="W7" s="375" t="s">
        <v>317</v>
      </c>
      <c r="X7" s="374" t="s">
        <v>343</v>
      </c>
      <c r="Y7" s="375" t="s">
        <v>316</v>
      </c>
      <c r="Z7" s="375" t="s">
        <v>317</v>
      </c>
      <c r="AA7" s="374" t="s">
        <v>321</v>
      </c>
      <c r="AB7" s="375" t="s">
        <v>316</v>
      </c>
      <c r="AC7" s="375" t="s">
        <v>317</v>
      </c>
      <c r="AD7" s="374" t="s">
        <v>322</v>
      </c>
      <c r="AE7" s="375" t="s">
        <v>316</v>
      </c>
      <c r="AF7" s="375" t="s">
        <v>317</v>
      </c>
      <c r="AG7" s="374" t="s">
        <v>323</v>
      </c>
      <c r="AH7" s="375" t="s">
        <v>316</v>
      </c>
      <c r="AI7" s="375" t="s">
        <v>317</v>
      </c>
      <c r="AJ7" s="374" t="s">
        <v>342</v>
      </c>
      <c r="AK7" s="376"/>
      <c r="AL7" s="376"/>
      <c r="AM7" s="376"/>
      <c r="AN7" s="377" t="s">
        <v>316</v>
      </c>
      <c r="AO7" s="375" t="s">
        <v>324</v>
      </c>
      <c r="AP7" s="375" t="s">
        <v>175</v>
      </c>
      <c r="AQ7" s="375" t="s">
        <v>178</v>
      </c>
    </row>
    <row r="8" spans="1:43" x14ac:dyDescent="0.2">
      <c r="A8" s="378" t="s">
        <v>63</v>
      </c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408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  <c r="AA8" s="379"/>
      <c r="AB8" s="379"/>
      <c r="AC8" s="379"/>
      <c r="AD8" s="379"/>
      <c r="AE8" s="379"/>
      <c r="AF8" s="379"/>
      <c r="AG8" s="379"/>
      <c r="AH8" s="379"/>
      <c r="AI8" s="379"/>
      <c r="AJ8" s="379"/>
      <c r="AK8" s="379"/>
      <c r="AL8" s="379"/>
      <c r="AM8" s="379"/>
      <c r="AN8" s="380"/>
      <c r="AO8" s="379"/>
      <c r="AP8" s="380"/>
      <c r="AQ8" s="379"/>
    </row>
    <row r="9" spans="1:43" ht="22.5" customHeight="1" x14ac:dyDescent="0.25">
      <c r="A9" s="381"/>
      <c r="B9" s="357" t="str">
        <f>'1'!A8</f>
        <v>МУЖЧИНЫ 2001г.р. и старше</v>
      </c>
      <c r="C9" s="382"/>
      <c r="D9" s="382"/>
      <c r="E9" s="383"/>
      <c r="F9" s="382"/>
      <c r="G9" s="382"/>
      <c r="H9" s="384"/>
      <c r="I9" s="385"/>
      <c r="J9" s="386"/>
      <c r="K9" s="386"/>
      <c r="L9" s="387"/>
      <c r="M9" s="388"/>
      <c r="N9" s="409"/>
      <c r="O9" s="389"/>
      <c r="P9" s="388"/>
      <c r="Q9" s="388"/>
      <c r="R9" s="387"/>
      <c r="S9" s="388"/>
      <c r="T9" s="388"/>
      <c r="U9" s="388"/>
      <c r="V9" s="388"/>
      <c r="W9" s="388"/>
      <c r="X9" s="385"/>
      <c r="Y9" s="386"/>
      <c r="Z9" s="386"/>
      <c r="AA9" s="386"/>
      <c r="AB9" s="386"/>
      <c r="AC9" s="386"/>
      <c r="AD9" s="387"/>
      <c r="AE9" s="388"/>
      <c r="AF9" s="388"/>
      <c r="AG9" s="388"/>
      <c r="AH9" s="388"/>
      <c r="AI9" s="388"/>
      <c r="AJ9" s="390"/>
      <c r="AK9" s="390"/>
      <c r="AL9" s="390"/>
      <c r="AM9" s="390"/>
      <c r="AN9" s="391"/>
      <c r="AO9" s="388"/>
      <c r="AP9" s="388"/>
      <c r="AQ9" s="388"/>
    </row>
    <row r="10" spans="1:43" ht="24" customHeight="1" x14ac:dyDescent="0.25">
      <c r="A10" s="381">
        <v>1</v>
      </c>
      <c r="B10" s="392" t="s">
        <v>182</v>
      </c>
      <c r="C10" s="393" t="s">
        <v>326</v>
      </c>
      <c r="D10" s="394">
        <v>2000</v>
      </c>
      <c r="E10" s="395">
        <v>3</v>
      </c>
      <c r="F10" s="395" t="s">
        <v>152</v>
      </c>
      <c r="G10" s="395" t="s">
        <v>211</v>
      </c>
      <c r="H10" s="418" t="s">
        <v>368</v>
      </c>
      <c r="I10" s="389">
        <v>12.63</v>
      </c>
      <c r="J10" s="388">
        <f>I11</f>
        <v>532</v>
      </c>
      <c r="K10" s="388">
        <v>2</v>
      </c>
      <c r="L10" s="387">
        <v>5.75</v>
      </c>
      <c r="M10" s="388">
        <f>J10+L11</f>
        <v>1065</v>
      </c>
      <c r="N10" s="409"/>
      <c r="O10" s="389">
        <v>9.25</v>
      </c>
      <c r="P10" s="388">
        <f>M10+O11</f>
        <v>1506</v>
      </c>
      <c r="Q10" s="409"/>
      <c r="R10" s="387">
        <v>1.67</v>
      </c>
      <c r="S10" s="388">
        <f>SUM(C11:R11)</f>
        <v>2026</v>
      </c>
      <c r="T10" s="388"/>
      <c r="U10" s="388">
        <v>57.85</v>
      </c>
      <c r="V10" s="388">
        <f>SUM(I11:U11)</f>
        <v>2515</v>
      </c>
      <c r="W10" s="388">
        <f>RANK(V10,V$3:V$22)</f>
        <v>1</v>
      </c>
      <c r="X10" s="389">
        <v>17.89</v>
      </c>
      <c r="Y10" s="388">
        <f>SUM(I11:X11)</f>
        <v>3050</v>
      </c>
      <c r="Z10" s="409">
        <f>RANK(Y10,Y$3:Y$22)</f>
        <v>1</v>
      </c>
      <c r="AA10" s="387">
        <v>26.77</v>
      </c>
      <c r="AB10" s="388">
        <f>SUM(I11:AA11)</f>
        <v>3451</v>
      </c>
      <c r="AC10" s="409">
        <f>RANK(AB10,AB$3:AB$22)</f>
        <v>1</v>
      </c>
      <c r="AD10" s="387">
        <v>3.3</v>
      </c>
      <c r="AE10" s="388">
        <f>SUM(I11:AD11)</f>
        <v>3882</v>
      </c>
      <c r="AF10" s="409">
        <f>RANK(AE10,AE$3:AE$22)</f>
        <v>1</v>
      </c>
      <c r="AG10" s="387">
        <v>28.27</v>
      </c>
      <c r="AH10" s="417">
        <f>SUM(F11:AG11)</f>
        <v>4157</v>
      </c>
      <c r="AI10" s="409">
        <f>RANK(AH10,AH$3:AH$22)</f>
        <v>1</v>
      </c>
      <c r="AJ10" s="387" t="s">
        <v>363</v>
      </c>
      <c r="AK10" s="390" t="str">
        <f>MID(AJ10,1,1)</f>
        <v>5</v>
      </c>
      <c r="AL10" s="390" t="str">
        <f>MID(AJ10,3,5)</f>
        <v>01,93</v>
      </c>
      <c r="AM10" s="390">
        <f>AK10*60+AL10</f>
        <v>301.93</v>
      </c>
      <c r="AN10" s="397">
        <f>SUM(I11:AJ11)</f>
        <v>4706</v>
      </c>
      <c r="AO10" s="388">
        <v>2</v>
      </c>
      <c r="AP10" s="388">
        <v>12</v>
      </c>
      <c r="AQ10" s="388">
        <v>20</v>
      </c>
    </row>
    <row r="11" spans="1:43" x14ac:dyDescent="0.25">
      <c r="A11" s="381"/>
      <c r="B11" s="398"/>
      <c r="C11" s="393"/>
      <c r="D11" s="393"/>
      <c r="E11" s="393"/>
      <c r="F11" s="399"/>
      <c r="G11" s="399"/>
      <c r="H11" s="384"/>
      <c r="I11" s="400">
        <f>INT(25.4347*(18-I10)^1.81)</f>
        <v>532</v>
      </c>
      <c r="J11" s="400"/>
      <c r="K11" s="400"/>
      <c r="L11" s="400">
        <f>INT(0.14354*(L10*100-220)^1.4)</f>
        <v>533</v>
      </c>
      <c r="M11" s="400"/>
      <c r="N11" s="410"/>
      <c r="O11" s="400">
        <f>INT(51.39*(O10-1.5)^1.05)</f>
        <v>441</v>
      </c>
      <c r="P11" s="400"/>
      <c r="Q11" s="410"/>
      <c r="R11" s="400">
        <f>INT(0.8465*(R10*100-75)^1.42)</f>
        <v>520</v>
      </c>
      <c r="S11" s="400"/>
      <c r="T11" s="400" t="s">
        <v>63</v>
      </c>
      <c r="U11" s="400">
        <f>INT(1.53775*(82-U10)^1.81)</f>
        <v>489</v>
      </c>
      <c r="V11" s="400"/>
      <c r="W11" s="400"/>
      <c r="X11" s="400">
        <f>INT(5.74352*(28.5-X10)^1.92)</f>
        <v>535</v>
      </c>
      <c r="Y11" s="400"/>
      <c r="Z11" s="410"/>
      <c r="AA11" s="400">
        <f>INT(12.91*(AA10-4)^1.1)</f>
        <v>401</v>
      </c>
      <c r="AB11" s="400"/>
      <c r="AC11" s="410"/>
      <c r="AD11" s="400">
        <f>INT(0.2797*(AD10*100-100)^1.35)</f>
        <v>431</v>
      </c>
      <c r="AE11" s="400"/>
      <c r="AF11" s="410"/>
      <c r="AG11" s="400">
        <f>INT(10.14*(AG10-7)^1.08)</f>
        <v>275</v>
      </c>
      <c r="AH11" s="400"/>
      <c r="AI11" s="410"/>
      <c r="AJ11" s="400">
        <f>INT(0.03768*(480-AM10)^1.85)</f>
        <v>549</v>
      </c>
      <c r="AK11" s="390"/>
      <c r="AL11" s="390"/>
      <c r="AM11" s="387"/>
      <c r="AN11" s="401" t="s">
        <v>63</v>
      </c>
      <c r="AO11" s="388"/>
      <c r="AP11" s="388"/>
      <c r="AQ11" s="388"/>
    </row>
    <row r="12" spans="1:43" ht="24" customHeight="1" x14ac:dyDescent="0.25">
      <c r="A12" s="381">
        <v>2</v>
      </c>
      <c r="B12" s="392" t="s">
        <v>262</v>
      </c>
      <c r="C12" s="393" t="s">
        <v>327</v>
      </c>
      <c r="D12" s="394">
        <v>2002</v>
      </c>
      <c r="E12" s="395">
        <v>2</v>
      </c>
      <c r="F12" s="395" t="s">
        <v>152</v>
      </c>
      <c r="G12" s="395" t="s">
        <v>160</v>
      </c>
      <c r="H12" s="396" t="s">
        <v>274</v>
      </c>
      <c r="I12" s="389">
        <v>12.79</v>
      </c>
      <c r="J12" s="388">
        <f>I13</f>
        <v>504</v>
      </c>
      <c r="K12" s="388">
        <v>2</v>
      </c>
      <c r="L12" s="387">
        <v>5.37</v>
      </c>
      <c r="M12" s="388">
        <f>J12+L13</f>
        <v>959</v>
      </c>
      <c r="N12" s="409"/>
      <c r="O12" s="389">
        <v>10.09</v>
      </c>
      <c r="P12" s="388">
        <f>M12+O13</f>
        <v>1450</v>
      </c>
      <c r="Q12" s="409"/>
      <c r="R12" s="387">
        <v>1.7</v>
      </c>
      <c r="S12" s="388">
        <f>SUM(C13:R13)</f>
        <v>1994</v>
      </c>
      <c r="T12" s="388"/>
      <c r="U12" s="388">
        <v>58.83</v>
      </c>
      <c r="V12" s="388">
        <f>SUM(I13:U13)</f>
        <v>2448</v>
      </c>
      <c r="W12" s="388">
        <f>RANK(V12,V$3:V$22)</f>
        <v>2</v>
      </c>
      <c r="X12" s="389">
        <v>17.989999999999998</v>
      </c>
      <c r="Y12" s="388">
        <f>SUM(I13:X13)</f>
        <v>2973</v>
      </c>
      <c r="Z12" s="409">
        <f>RANK(Y12,Y$3:Y$22)</f>
        <v>2</v>
      </c>
      <c r="AA12" s="387">
        <v>23.21</v>
      </c>
      <c r="AB12" s="388">
        <f>SUM(I13:AA13)</f>
        <v>3306</v>
      </c>
      <c r="AC12" s="409">
        <f>RANK(AB12,AB$3:AB$22)</f>
        <v>2</v>
      </c>
      <c r="AD12" s="387">
        <v>2.8</v>
      </c>
      <c r="AE12" s="388">
        <f>SUM(I13:AD13)</f>
        <v>3615</v>
      </c>
      <c r="AF12" s="409">
        <f>RANK(AE12,AE$3:AE$22)</f>
        <v>2</v>
      </c>
      <c r="AG12" s="387">
        <v>35.74</v>
      </c>
      <c r="AH12" s="388">
        <f>SUM(F13:AG13)</f>
        <v>3996</v>
      </c>
      <c r="AI12" s="409">
        <f>RANK(AH12,AH$3:AH$22)</f>
        <v>2</v>
      </c>
      <c r="AJ12" s="387" t="s">
        <v>364</v>
      </c>
      <c r="AK12" s="390" t="str">
        <f>MID(AJ12,1,1)</f>
        <v>5</v>
      </c>
      <c r="AL12" s="390" t="str">
        <f>MID(AJ12,3,5)</f>
        <v>06,05</v>
      </c>
      <c r="AM12" s="390">
        <f>AK12*60+AL12</f>
        <v>306.05</v>
      </c>
      <c r="AN12" s="397">
        <f>SUM(I13:AJ13)</f>
        <v>4521</v>
      </c>
      <c r="AO12" s="388">
        <v>3</v>
      </c>
      <c r="AP12" s="388"/>
      <c r="AQ12" s="388"/>
    </row>
    <row r="13" spans="1:43" x14ac:dyDescent="0.25">
      <c r="A13" s="381"/>
      <c r="B13" s="398"/>
      <c r="C13" s="393"/>
      <c r="D13" s="393"/>
      <c r="E13" s="393"/>
      <c r="F13" s="399"/>
      <c r="G13" s="399"/>
      <c r="H13" s="384"/>
      <c r="I13" s="400">
        <f>INT(25.4347*(18-I12)^1.81)</f>
        <v>504</v>
      </c>
      <c r="J13" s="400"/>
      <c r="K13" s="400"/>
      <c r="L13" s="400">
        <f>INT(0.14354*(L12*100-220)^1.4)</f>
        <v>455</v>
      </c>
      <c r="M13" s="400"/>
      <c r="N13" s="410"/>
      <c r="O13" s="400">
        <f>INT(51.39*(O12-1.5)^1.05)</f>
        <v>491</v>
      </c>
      <c r="P13" s="400"/>
      <c r="Q13" s="410"/>
      <c r="R13" s="400">
        <f>INT(0.8465*(R12*100-75)^1.42)</f>
        <v>544</v>
      </c>
      <c r="S13" s="400"/>
      <c r="T13" s="400" t="s">
        <v>63</v>
      </c>
      <c r="U13" s="400">
        <f>INT(1.53775*(82-U12)^1.81)</f>
        <v>454</v>
      </c>
      <c r="V13" s="400"/>
      <c r="W13" s="400"/>
      <c r="X13" s="400">
        <f>INT(5.74352*(28.5-X12)^1.92)</f>
        <v>525</v>
      </c>
      <c r="Y13" s="400"/>
      <c r="Z13" s="410"/>
      <c r="AA13" s="400">
        <f>INT(12.91*(AA12-4)^1.1)</f>
        <v>333</v>
      </c>
      <c r="AB13" s="400"/>
      <c r="AC13" s="410"/>
      <c r="AD13" s="400">
        <f>INT(0.2797*(AD12*100-100)^1.35)</f>
        <v>309</v>
      </c>
      <c r="AE13" s="400"/>
      <c r="AF13" s="410"/>
      <c r="AG13" s="400">
        <f>INT(10.14*(AG12-7)^1.08)</f>
        <v>381</v>
      </c>
      <c r="AH13" s="400"/>
      <c r="AI13" s="410"/>
      <c r="AJ13" s="400">
        <f>INT(0.03768*(480-AM12)^1.85)</f>
        <v>525</v>
      </c>
      <c r="AK13" s="390"/>
      <c r="AL13" s="390"/>
      <c r="AM13" s="387"/>
      <c r="AN13" s="401" t="s">
        <v>63</v>
      </c>
      <c r="AO13" s="388"/>
      <c r="AP13" s="388"/>
      <c r="AQ13" s="388"/>
    </row>
    <row r="14" spans="1:43" ht="24" customHeight="1" x14ac:dyDescent="0.25">
      <c r="A14" s="381">
        <v>3</v>
      </c>
      <c r="B14" s="392" t="s">
        <v>199</v>
      </c>
      <c r="C14" s="393" t="s">
        <v>113</v>
      </c>
      <c r="D14" s="394">
        <v>2001</v>
      </c>
      <c r="E14" s="395">
        <v>2</v>
      </c>
      <c r="F14" s="395" t="s">
        <v>162</v>
      </c>
      <c r="G14" s="395" t="s">
        <v>171</v>
      </c>
      <c r="H14" s="396" t="s">
        <v>198</v>
      </c>
      <c r="I14" s="389">
        <v>13.02</v>
      </c>
      <c r="J14" s="388">
        <f>I15</f>
        <v>464</v>
      </c>
      <c r="K14" s="388">
        <v>1</v>
      </c>
      <c r="L14" s="387">
        <v>5.55</v>
      </c>
      <c r="M14" s="388">
        <f>J14+L15</f>
        <v>956</v>
      </c>
      <c r="N14" s="409"/>
      <c r="O14" s="389">
        <v>8.3800000000000008</v>
      </c>
      <c r="P14" s="388">
        <f>M14+O15</f>
        <v>1345</v>
      </c>
      <c r="Q14" s="409"/>
      <c r="R14" s="387">
        <v>1.61</v>
      </c>
      <c r="S14" s="388">
        <f>SUM(C15:R15)</f>
        <v>1817</v>
      </c>
      <c r="T14" s="388"/>
      <c r="U14" s="388">
        <v>57.23</v>
      </c>
      <c r="V14" s="388">
        <f>SUM(I15:U15)</f>
        <v>2329</v>
      </c>
      <c r="W14" s="388">
        <f>RANK(V14,V$3:V$22)</f>
        <v>3</v>
      </c>
      <c r="X14" s="389">
        <v>17.63</v>
      </c>
      <c r="Y14" s="388">
        <f>SUM(I15:X15)</f>
        <v>2889</v>
      </c>
      <c r="Z14" s="409">
        <f>RANK(Y14,Y$3:Y$22)</f>
        <v>3</v>
      </c>
      <c r="AA14" s="387">
        <v>18.88</v>
      </c>
      <c r="AB14" s="388">
        <f>SUM(I15:AA15)</f>
        <v>3140</v>
      </c>
      <c r="AC14" s="409">
        <f>RANK(AB14,AB$3:AB$22)</f>
        <v>3</v>
      </c>
      <c r="AD14" s="387">
        <v>2.8</v>
      </c>
      <c r="AE14" s="388">
        <f>SUM(I15:AD15)</f>
        <v>3449</v>
      </c>
      <c r="AF14" s="409">
        <f>RANK(AE14,AE$3:AE$22)</f>
        <v>3</v>
      </c>
      <c r="AG14" s="387">
        <v>25.4</v>
      </c>
      <c r="AH14" s="388">
        <f>SUM(F15:AG15)</f>
        <v>3684</v>
      </c>
      <c r="AI14" s="409">
        <f>RANK(AH14,AH$3:AH$22)</f>
        <v>3</v>
      </c>
      <c r="AJ14" s="387" t="s">
        <v>362</v>
      </c>
      <c r="AK14" s="390" t="str">
        <f>MID(AJ14,1,1)</f>
        <v>5</v>
      </c>
      <c r="AL14" s="390" t="str">
        <f>MID(AJ14,3,5)</f>
        <v>25,26</v>
      </c>
      <c r="AM14" s="390">
        <f>AK14*60+AL14</f>
        <v>325.26</v>
      </c>
      <c r="AN14" s="397">
        <f>SUM(I15:AJ15)</f>
        <v>4107</v>
      </c>
      <c r="AO14" s="388">
        <v>3</v>
      </c>
      <c r="AP14" s="388">
        <v>1</v>
      </c>
      <c r="AQ14" s="388">
        <v>17</v>
      </c>
    </row>
    <row r="15" spans="1:43" x14ac:dyDescent="0.25">
      <c r="A15" s="381"/>
      <c r="B15" s="398"/>
      <c r="C15" s="393"/>
      <c r="D15" s="393"/>
      <c r="E15" s="393"/>
      <c r="F15" s="399"/>
      <c r="G15" s="399"/>
      <c r="H15" s="384"/>
      <c r="I15" s="400">
        <f>INT(25.4347*(18-I14)^1.81)</f>
        <v>464</v>
      </c>
      <c r="J15" s="400"/>
      <c r="K15" s="400"/>
      <c r="L15" s="400">
        <f>INT(0.14354*(L14*100-220)^1.4)</f>
        <v>492</v>
      </c>
      <c r="M15" s="400"/>
      <c r="N15" s="410"/>
      <c r="O15" s="400">
        <f>INT(51.39*(O14-1.5)^1.05)</f>
        <v>389</v>
      </c>
      <c r="P15" s="400"/>
      <c r="Q15" s="410"/>
      <c r="R15" s="400">
        <f>INT(0.8465*(R14*100-75)^1.42)</f>
        <v>472</v>
      </c>
      <c r="S15" s="400"/>
      <c r="T15" s="400" t="s">
        <v>63</v>
      </c>
      <c r="U15" s="400">
        <f>INT(1.53775*(82-U14)^1.81)</f>
        <v>512</v>
      </c>
      <c r="V15" s="400"/>
      <c r="W15" s="400"/>
      <c r="X15" s="400">
        <f>INT(5.74352*(28.5-X14)^1.92)</f>
        <v>560</v>
      </c>
      <c r="Y15" s="400"/>
      <c r="Z15" s="410"/>
      <c r="AA15" s="400">
        <f>INT(12.91*(AA14-4)^1.1)</f>
        <v>251</v>
      </c>
      <c r="AB15" s="400"/>
      <c r="AC15" s="410"/>
      <c r="AD15" s="400">
        <f>INT(0.2797*(AD14*100-100)^1.35)</f>
        <v>309</v>
      </c>
      <c r="AE15" s="400"/>
      <c r="AF15" s="410"/>
      <c r="AG15" s="400">
        <f>INT(10.14*(AG14-7)^1.08)</f>
        <v>235</v>
      </c>
      <c r="AH15" s="400"/>
      <c r="AI15" s="410"/>
      <c r="AJ15" s="400">
        <f>INT(0.03768*(480-AM14)^1.85)</f>
        <v>423</v>
      </c>
      <c r="AK15" s="390"/>
      <c r="AL15" s="390"/>
      <c r="AM15" s="387"/>
      <c r="AN15" s="401" t="s">
        <v>63</v>
      </c>
      <c r="AO15" s="388"/>
      <c r="AP15" s="388"/>
      <c r="AQ15" s="388"/>
    </row>
    <row r="16" spans="1:43" x14ac:dyDescent="0.25">
      <c r="F16" s="402"/>
      <c r="G16" s="402"/>
      <c r="H16" s="402"/>
    </row>
    <row r="17" spans="6:8" x14ac:dyDescent="0.25">
      <c r="F17" s="402"/>
      <c r="G17" s="402"/>
      <c r="H17" s="402"/>
    </row>
    <row r="18" spans="6:8" x14ac:dyDescent="0.25">
      <c r="F18" s="402"/>
      <c r="G18" s="402"/>
      <c r="H18" s="402"/>
    </row>
    <row r="19" spans="6:8" x14ac:dyDescent="0.25">
      <c r="F19" s="402"/>
      <c r="G19" s="402"/>
      <c r="H19" s="402"/>
    </row>
    <row r="20" spans="6:8" x14ac:dyDescent="0.25">
      <c r="F20" s="402"/>
      <c r="G20" s="402"/>
      <c r="H20" s="402"/>
    </row>
    <row r="21" spans="6:8" x14ac:dyDescent="0.25">
      <c r="F21" s="402"/>
      <c r="G21" s="402"/>
      <c r="H21" s="402"/>
    </row>
    <row r="22" spans="6:8" x14ac:dyDescent="0.25">
      <c r="F22" s="402"/>
      <c r="G22" s="402"/>
      <c r="H22" s="402"/>
    </row>
    <row r="23" spans="6:8" x14ac:dyDescent="0.25">
      <c r="F23" s="402"/>
      <c r="G23" s="402"/>
      <c r="H23" s="402"/>
    </row>
    <row r="24" spans="6:8" x14ac:dyDescent="0.25">
      <c r="F24" s="402"/>
      <c r="G24" s="402"/>
      <c r="H24" s="402"/>
    </row>
    <row r="25" spans="6:8" x14ac:dyDescent="0.25">
      <c r="F25" s="402"/>
      <c r="G25" s="402"/>
      <c r="H25" s="402"/>
    </row>
    <row r="26" spans="6:8" x14ac:dyDescent="0.25">
      <c r="F26" s="402"/>
      <c r="G26" s="402"/>
      <c r="H26" s="402"/>
    </row>
    <row r="27" spans="6:8" x14ac:dyDescent="0.25">
      <c r="F27" s="402"/>
      <c r="G27" s="402"/>
      <c r="H27" s="402"/>
    </row>
    <row r="28" spans="6:8" x14ac:dyDescent="0.25">
      <c r="F28" s="402"/>
      <c r="G28" s="402"/>
      <c r="H28" s="402"/>
    </row>
    <row r="29" spans="6:8" x14ac:dyDescent="0.25">
      <c r="F29" s="402"/>
      <c r="G29" s="402"/>
      <c r="H29" s="402"/>
    </row>
    <row r="30" spans="6:8" x14ac:dyDescent="0.25">
      <c r="F30" s="402"/>
      <c r="G30" s="402"/>
      <c r="H30" s="402"/>
    </row>
    <row r="31" spans="6:8" x14ac:dyDescent="0.25">
      <c r="F31" s="402"/>
      <c r="G31" s="402"/>
      <c r="H31" s="402"/>
    </row>
    <row r="32" spans="6:8" x14ac:dyDescent="0.25">
      <c r="F32" s="402"/>
      <c r="G32" s="402"/>
      <c r="H32" s="402"/>
    </row>
    <row r="33" spans="6:8" x14ac:dyDescent="0.25">
      <c r="F33" s="402"/>
      <c r="G33" s="402"/>
      <c r="H33" s="402"/>
    </row>
    <row r="34" spans="6:8" x14ac:dyDescent="0.25">
      <c r="F34" s="402"/>
      <c r="G34" s="402"/>
      <c r="H34" s="402"/>
    </row>
    <row r="35" spans="6:8" x14ac:dyDescent="0.25">
      <c r="F35" s="402"/>
      <c r="G35" s="402"/>
      <c r="H35" s="402"/>
    </row>
    <row r="36" spans="6:8" x14ac:dyDescent="0.25">
      <c r="F36" s="402"/>
      <c r="G36" s="402"/>
      <c r="H36" s="402"/>
    </row>
    <row r="37" spans="6:8" x14ac:dyDescent="0.25">
      <c r="F37" s="402"/>
      <c r="G37" s="402"/>
      <c r="H37" s="402"/>
    </row>
    <row r="38" spans="6:8" x14ac:dyDescent="0.25">
      <c r="F38" s="402"/>
      <c r="G38" s="402"/>
      <c r="H38" s="402"/>
    </row>
    <row r="39" spans="6:8" x14ac:dyDescent="0.25">
      <c r="F39" s="402"/>
      <c r="G39" s="402"/>
      <c r="H39" s="402"/>
    </row>
    <row r="40" spans="6:8" x14ac:dyDescent="0.25">
      <c r="F40" s="402"/>
      <c r="G40" s="402"/>
      <c r="H40" s="402"/>
    </row>
    <row r="41" spans="6:8" x14ac:dyDescent="0.25">
      <c r="F41" s="402"/>
      <c r="G41" s="402"/>
      <c r="H41" s="402"/>
    </row>
  </sheetData>
  <mergeCells count="4">
    <mergeCell ref="B1:AO1"/>
    <mergeCell ref="B2:AO2"/>
    <mergeCell ref="B3:AO3"/>
    <mergeCell ref="G5:H5"/>
  </mergeCells>
  <pageMargins left="0.28000000000000003" right="0.3" top="0.74803149606299213" bottom="0.74803149606299213" header="0.31496062992125984" footer="0.31496062992125984"/>
  <pageSetup paperSize="9" scale="64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>
    <tabColor indexed="15"/>
    <pageSetUpPr fitToPage="1"/>
  </sheetPr>
  <dimension ref="A1:AG49"/>
  <sheetViews>
    <sheetView view="pageBreakPreview" zoomScaleNormal="100" zoomScaleSheetLayoutView="100" workbookViewId="0">
      <selection activeCell="B11" sqref="B11:L13"/>
    </sheetView>
  </sheetViews>
  <sheetFormatPr defaultRowHeight="12.75" outlineLevelCol="1" x14ac:dyDescent="0.2"/>
  <cols>
    <col min="1" max="1" width="5.85546875" style="153" customWidth="1"/>
    <col min="2" max="2" width="25.28515625" style="144" customWidth="1"/>
    <col min="3" max="3" width="9" style="142" bestFit="1" customWidth="1"/>
    <col min="4" max="4" width="6.85546875" style="142" bestFit="1" customWidth="1"/>
    <col min="5" max="5" width="19" style="144" bestFit="1" customWidth="1"/>
    <col min="6" max="6" width="21.85546875" style="144" bestFit="1" customWidth="1"/>
    <col min="7" max="7" width="8.85546875" style="145" customWidth="1"/>
    <col min="8" max="8" width="9.5703125" style="205" customWidth="1"/>
    <col min="9" max="11" width="6.7109375" style="144" customWidth="1"/>
    <col min="12" max="12" width="31.7109375" style="144" customWidth="1"/>
    <col min="13" max="13" width="8" style="200" customWidth="1" outlineLevel="1"/>
    <col min="14" max="14" width="9.140625" style="54"/>
    <col min="15" max="21" width="9.140625" style="21"/>
    <col min="22" max="16384" width="9.140625" style="54"/>
  </cols>
  <sheetData>
    <row r="1" spans="1:33" x14ac:dyDescent="0.2">
      <c r="A1" s="439"/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O1" s="54"/>
      <c r="P1" s="54"/>
      <c r="Q1" s="54"/>
      <c r="R1" s="54"/>
      <c r="S1" s="54"/>
      <c r="T1" s="54"/>
      <c r="U1" s="54"/>
    </row>
    <row r="2" spans="1:33" x14ac:dyDescent="0.2">
      <c r="A2" s="439" t="str">
        <f>Name_2</f>
        <v>ЦЕНТР СПОРТИВНОЙ ПОДГОТОВКИ РЕСПУБЛИКИ ТАТАРСТАН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O2" s="54"/>
      <c r="P2" s="54"/>
      <c r="Q2" s="54"/>
      <c r="R2" s="54"/>
      <c r="S2" s="54"/>
      <c r="T2" s="54"/>
      <c r="U2" s="54"/>
    </row>
    <row r="3" spans="1:33" x14ac:dyDescent="0.2">
      <c r="A3" s="439" t="str">
        <f>Name_3</f>
        <v xml:space="preserve"> 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O3" s="54"/>
      <c r="P3" s="54"/>
      <c r="Q3" s="54"/>
      <c r="R3" s="54"/>
      <c r="S3" s="54"/>
      <c r="T3" s="54"/>
      <c r="U3" s="54"/>
    </row>
    <row r="4" spans="1:33" ht="28.5" customHeight="1" x14ac:dyDescent="0.2">
      <c r="A4" s="441" t="str">
        <f>Name_4</f>
        <v>ЛИЧНО-КОМАНДНЫЙ ЧЕМПИОНАТ РЕСПУБЛИКИ ТАТАРСТАН ПО ЛЕГКОЙ АТЛЕТИКЕ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O4" s="54"/>
      <c r="P4" s="54"/>
      <c r="Q4" s="54"/>
      <c r="R4" s="54"/>
      <c r="S4" s="54"/>
      <c r="T4" s="54"/>
      <c r="U4" s="54"/>
    </row>
    <row r="5" spans="1:33" ht="15.75" customHeight="1" x14ac:dyDescent="0.2">
      <c r="A5" s="440" t="s">
        <v>8</v>
      </c>
      <c r="B5" s="440"/>
      <c r="C5" s="440"/>
      <c r="D5" s="440"/>
      <c r="E5" s="440"/>
      <c r="F5" s="440"/>
      <c r="G5" s="440"/>
      <c r="H5" s="440"/>
      <c r="I5" s="440"/>
      <c r="J5" s="440"/>
      <c r="K5" s="440"/>
      <c r="L5" s="440"/>
      <c r="O5" s="54"/>
      <c r="P5" s="54"/>
      <c r="Q5" s="54"/>
      <c r="R5" s="54"/>
      <c r="S5" s="54"/>
      <c r="T5" s="54"/>
      <c r="U5" s="54"/>
    </row>
    <row r="6" spans="1:33" ht="12.75" customHeight="1" x14ac:dyDescent="0.2">
      <c r="D6" s="143"/>
      <c r="E6" s="89"/>
      <c r="L6" s="146"/>
      <c r="O6" s="54"/>
      <c r="P6" s="54"/>
      <c r="Q6" s="54"/>
      <c r="R6" s="54"/>
      <c r="S6" s="54"/>
      <c r="T6" s="54"/>
      <c r="U6" s="54"/>
      <c r="AG6" s="59" t="s">
        <v>408</v>
      </c>
    </row>
    <row r="7" spans="1:33" ht="12.75" customHeight="1" x14ac:dyDescent="0.2">
      <c r="A7" s="442" t="s">
        <v>183</v>
      </c>
      <c r="B7" s="442"/>
      <c r="E7" s="147" t="s">
        <v>30</v>
      </c>
      <c r="F7" s="62" t="str">
        <f>d_1</f>
        <v>06 ИЮЛЯ 2017г.</v>
      </c>
      <c r="G7" s="205"/>
      <c r="H7" s="138"/>
      <c r="I7" s="139" t="s">
        <v>63</v>
      </c>
      <c r="J7" s="139"/>
      <c r="K7" s="275"/>
      <c r="L7" s="60"/>
      <c r="O7" s="54"/>
      <c r="P7" s="54"/>
      <c r="Q7" s="54"/>
      <c r="R7" s="54"/>
      <c r="S7" s="54"/>
      <c r="T7" s="54"/>
      <c r="U7" s="54"/>
    </row>
    <row r="8" spans="1:33" ht="12.75" customHeight="1" x14ac:dyDescent="0.2">
      <c r="A8" s="61" t="s">
        <v>63</v>
      </c>
      <c r="E8" s="148" t="s">
        <v>106</v>
      </c>
      <c r="F8" s="140" t="str">
        <f>d_1</f>
        <v>06 ИЮЛЯ 2017г.</v>
      </c>
      <c r="G8" s="205"/>
      <c r="H8" s="443" t="str">
        <f>d_5</f>
        <v>г. Казань, Футбольно-легкоатлетический манеж</v>
      </c>
      <c r="I8" s="443"/>
      <c r="J8" s="443"/>
      <c r="K8" s="443"/>
      <c r="L8" s="443"/>
      <c r="O8" s="54"/>
      <c r="P8" s="54"/>
      <c r="Q8" s="54"/>
      <c r="R8" s="54"/>
      <c r="S8" s="54"/>
      <c r="T8" s="54"/>
      <c r="U8" s="54"/>
    </row>
    <row r="9" spans="1:33" ht="24" x14ac:dyDescent="0.2">
      <c r="A9" s="63" t="s">
        <v>101</v>
      </c>
      <c r="B9" s="64" t="s">
        <v>31</v>
      </c>
      <c r="C9" s="64" t="s">
        <v>32</v>
      </c>
      <c r="D9" s="64" t="s">
        <v>2</v>
      </c>
      <c r="E9" s="64" t="s">
        <v>52</v>
      </c>
      <c r="F9" s="64" t="s">
        <v>285</v>
      </c>
      <c r="G9" s="294" t="s">
        <v>3</v>
      </c>
      <c r="H9" s="290" t="s">
        <v>4</v>
      </c>
      <c r="I9" s="64" t="s">
        <v>5</v>
      </c>
      <c r="J9" s="64" t="s">
        <v>124</v>
      </c>
      <c r="K9" s="273" t="s">
        <v>6</v>
      </c>
      <c r="L9" s="66" t="s">
        <v>7</v>
      </c>
      <c r="O9" s="54"/>
      <c r="P9" s="54"/>
      <c r="Q9" s="54"/>
      <c r="R9" s="54"/>
      <c r="S9" s="54"/>
      <c r="T9" s="54"/>
      <c r="U9" s="54"/>
    </row>
    <row r="10" spans="1:33" ht="16.5" customHeight="1" x14ac:dyDescent="0.2">
      <c r="A10" s="67"/>
      <c r="B10" s="438" t="str">
        <f>Name_8</f>
        <v>МУЖЧИНЫ 2001г.р. и старше</v>
      </c>
      <c r="C10" s="438"/>
      <c r="D10" s="67"/>
      <c r="E10" s="67"/>
      <c r="F10" s="67"/>
      <c r="G10" s="141"/>
      <c r="H10" s="149"/>
      <c r="I10" s="67"/>
      <c r="J10" s="67"/>
      <c r="K10" s="67"/>
      <c r="L10" s="69"/>
      <c r="O10" s="54"/>
      <c r="P10" s="54"/>
      <c r="Q10" s="54"/>
      <c r="R10" s="54"/>
      <c r="S10" s="54"/>
      <c r="T10" s="54"/>
      <c r="U10" s="54"/>
    </row>
    <row r="11" spans="1:33" ht="17.100000000000001" customHeight="1" x14ac:dyDescent="0.2">
      <c r="A11" s="150">
        <v>1</v>
      </c>
      <c r="B11" s="303" t="str">
        <f>VLOOKUP($M11,УЧАСТНИКИ!$A$1:$K$716,3,FALSE)</f>
        <v>АБЛЯЗОВ МАРАТ</v>
      </c>
      <c r="C11" s="151">
        <f>VLOOKUP($M11,УЧАСТНИКИ!$A$1:$K$716,4,FALSE)</f>
        <v>1990</v>
      </c>
      <c r="D11" s="151" t="str">
        <f>VLOOKUP($M11,УЧАСТНИКИ!$A$1:$K$716,8,FALSE)</f>
        <v>МС</v>
      </c>
      <c r="E11" s="262" t="str">
        <f>VLOOKUP($M11,УЧАСТНИКИ!$A$1:$K$716,5,FALSE)</f>
        <v>КАЗАНЬ</v>
      </c>
      <c r="F11" s="262" t="str">
        <f>VLOOKUP($M11,УЧАСТНИКИ!$A$1:$K$716,11,FALSE)</f>
        <v>КДЮСШ АВИАТОР</v>
      </c>
      <c r="G11" s="160">
        <v>11.14</v>
      </c>
      <c r="H11" s="160">
        <v>10.83</v>
      </c>
      <c r="I11" s="152" t="s">
        <v>68</v>
      </c>
      <c r="J11" s="413" t="str">
        <f>VLOOKUP($M11,УЧАСТНИКИ!$A$1:$K$716,9,FALSE)</f>
        <v>Л</v>
      </c>
      <c r="K11" s="152"/>
      <c r="L11" s="304" t="str">
        <f>VLOOKUP($M11,УЧАСТНИКИ!$A$1:$K$716,10,FALSE)</f>
        <v>БОРОДОВИЦЫН СН</v>
      </c>
      <c r="M11" s="192">
        <v>3817</v>
      </c>
      <c r="O11" s="54"/>
      <c r="P11" s="54"/>
      <c r="Q11" s="54"/>
      <c r="R11" s="54"/>
      <c r="S11" s="54"/>
      <c r="T11" s="54"/>
      <c r="U11" s="54"/>
    </row>
    <row r="12" spans="1:33" ht="17.100000000000001" customHeight="1" x14ac:dyDescent="0.2">
      <c r="A12" s="150">
        <v>2</v>
      </c>
      <c r="B12" s="303" t="str">
        <f>VLOOKUP($M12,УЧАСТНИКИ!$A$1:$K$716,3,FALSE)</f>
        <v>ВАЗИЕВ РЕГИЛЬ</v>
      </c>
      <c r="C12" s="151">
        <f>VLOOKUP($M12,УЧАСТНИКИ!$A$1:$K$716,4,FALSE)</f>
        <v>1991</v>
      </c>
      <c r="D12" s="151" t="str">
        <f>VLOOKUP($M12,УЧАСТНИКИ!$A$1:$K$716,8,FALSE)</f>
        <v>КМС</v>
      </c>
      <c r="E12" s="262" t="str">
        <f>VLOOKUP($M12,УЧАСТНИКИ!$A$1:$K$716,5,FALSE)</f>
        <v>КАЗАНЬ</v>
      </c>
      <c r="F12" s="262" t="str">
        <f>VLOOKUP($M12,УЧАСТНИКИ!$A$1:$K$716,11,FALSE)</f>
        <v>СДЮСШОР ЛА</v>
      </c>
      <c r="G12" s="160">
        <v>11.31</v>
      </c>
      <c r="H12" s="160">
        <v>11.03</v>
      </c>
      <c r="I12" s="152">
        <v>1</v>
      </c>
      <c r="J12" s="413">
        <f>VLOOKUP($M12,УЧАСТНИКИ!$A$1:$K$716,9,FALSE)</f>
        <v>3</v>
      </c>
      <c r="K12" s="152">
        <v>20</v>
      </c>
      <c r="L12" s="304" t="str">
        <f>VLOOKUP($M12,УЧАСТНИКИ!$A$1:$K$716,10,FALSE)</f>
        <v>БАРЫШНИКОВЫ АС ЛН</v>
      </c>
      <c r="M12" s="192">
        <v>62</v>
      </c>
      <c r="O12" s="54"/>
      <c r="P12" s="54"/>
      <c r="Q12" s="54"/>
      <c r="R12" s="54"/>
      <c r="S12" s="54"/>
      <c r="T12" s="54"/>
      <c r="U12" s="54"/>
    </row>
    <row r="13" spans="1:33" ht="17.100000000000001" customHeight="1" x14ac:dyDescent="0.2">
      <c r="A13" s="150">
        <v>3</v>
      </c>
      <c r="B13" s="303" t="str">
        <f>VLOOKUP($M13,УЧАСТНИКИ!$A$1:$K$716,3,FALSE)</f>
        <v>ОСИПОВ ИВАН</v>
      </c>
      <c r="C13" s="151">
        <f>VLOOKUP($M13,УЧАСТНИКИ!$A$1:$K$716,4,FALSE)</f>
        <v>1994</v>
      </c>
      <c r="D13" s="151" t="str">
        <f>VLOOKUP($M13,УЧАСТНИКИ!$A$1:$K$716,8,FALSE)</f>
        <v>КМС</v>
      </c>
      <c r="E13" s="262" t="str">
        <f>VLOOKUP($M13,УЧАСТНИКИ!$A$1:$K$716,5,FALSE)</f>
        <v>КАЗАНЬ</v>
      </c>
      <c r="F13" s="262" t="str">
        <f>VLOOKUP($M13,УЧАСТНИКИ!$A$1:$K$716,11,FALSE)</f>
        <v>ДЮСШ ОЛИМП</v>
      </c>
      <c r="G13" s="160">
        <v>11.16</v>
      </c>
      <c r="H13" s="160">
        <v>11.23</v>
      </c>
      <c r="I13" s="152">
        <v>1</v>
      </c>
      <c r="J13" s="413" t="str">
        <f>VLOOKUP($M13,УЧАСТНИКИ!$A$1:$K$716,9,FALSE)</f>
        <v>Л</v>
      </c>
      <c r="K13" s="152"/>
      <c r="L13" s="304" t="str">
        <f>VLOOKUP($M13,УЧАСТНИКИ!$A$1:$K$716,10,FALSE)</f>
        <v>МОСТЯКОВ ДВ</v>
      </c>
      <c r="M13" s="192">
        <v>3866</v>
      </c>
      <c r="O13" s="54"/>
      <c r="P13" s="54"/>
      <c r="Q13" s="54"/>
      <c r="R13" s="54"/>
      <c r="S13" s="54"/>
      <c r="T13" s="54"/>
      <c r="U13" s="54"/>
    </row>
    <row r="14" spans="1:33" ht="17.100000000000001" customHeight="1" x14ac:dyDescent="0.2">
      <c r="A14" s="150">
        <v>4</v>
      </c>
      <c r="B14" s="303" t="str">
        <f>VLOOKUP($M14,УЧАСТНИКИ!$A$1:$K$716,3,FALSE)</f>
        <v>БАБАЕВ ШАКИР</v>
      </c>
      <c r="C14" s="151">
        <f>VLOOKUP($M14,УЧАСТНИКИ!$A$1:$K$716,4,FALSE)</f>
        <v>1998</v>
      </c>
      <c r="D14" s="151">
        <f>VLOOKUP($M14,УЧАСТНИКИ!$A$1:$K$716,8,FALSE)</f>
        <v>2</v>
      </c>
      <c r="E14" s="262" t="str">
        <f>VLOOKUP($M14,УЧАСТНИКИ!$A$1:$K$716,5,FALSE)</f>
        <v>КАЗАНЬ</v>
      </c>
      <c r="F14" s="262" t="str">
        <f>VLOOKUP($M14,УЧАСТНИКИ!$A$1:$K$716,11,FALSE)</f>
        <v>ПГАФКСиТ</v>
      </c>
      <c r="G14" s="160">
        <v>11.38</v>
      </c>
      <c r="H14" s="160">
        <v>11.37</v>
      </c>
      <c r="I14" s="152">
        <v>1</v>
      </c>
      <c r="J14" s="413" t="str">
        <f>VLOOKUP($M14,УЧАСТНИКИ!$A$1:$K$716,9,FALSE)</f>
        <v>Л</v>
      </c>
      <c r="K14" s="152"/>
      <c r="L14" s="304" t="str">
        <f>VLOOKUP($M14,УЧАСТНИКИ!$A$1:$K$716,10,FALSE)</f>
        <v>БОРОВИК СГ</v>
      </c>
      <c r="M14" s="192">
        <v>3574</v>
      </c>
      <c r="O14" s="54"/>
      <c r="P14" s="54"/>
      <c r="Q14" s="54"/>
      <c r="R14" s="54"/>
      <c r="S14" s="54"/>
      <c r="T14" s="54"/>
      <c r="U14" s="54"/>
    </row>
    <row r="15" spans="1:33" ht="17.100000000000001" customHeight="1" x14ac:dyDescent="0.2">
      <c r="A15" s="150">
        <v>5</v>
      </c>
      <c r="B15" s="303" t="str">
        <f>VLOOKUP($M15,УЧАСТНИКИ!$A$1:$K$716,3,FALSE)</f>
        <v>ГАЙНЕТДИНОВ НИЯЗ</v>
      </c>
      <c r="C15" s="151">
        <f>VLOOKUP($M15,УЧАСТНИКИ!$A$1:$K$716,4,FALSE)</f>
        <v>2000</v>
      </c>
      <c r="D15" s="151">
        <f>VLOOKUP($M15,УЧАСТНИКИ!$A$1:$K$716,8,FALSE)</f>
        <v>1</v>
      </c>
      <c r="E15" s="262" t="str">
        <f>VLOOKUP($M15,УЧАСТНИКИ!$A$1:$K$716,5,FALSE)</f>
        <v>КАЗАНЬ</v>
      </c>
      <c r="F15" s="262" t="str">
        <f>VLOOKUP($M15,УЧАСТНИКИ!$A$1:$K$716,11,FALSE)</f>
        <v>КДЮСШ АВИАТОР</v>
      </c>
      <c r="G15" s="160">
        <v>11.59</v>
      </c>
      <c r="H15" s="160">
        <v>11.65</v>
      </c>
      <c r="I15" s="152">
        <v>2</v>
      </c>
      <c r="J15" s="413" t="str">
        <f>VLOOKUP($M15,УЧАСТНИКИ!$A$1:$K$716,9,FALSE)</f>
        <v>Л</v>
      </c>
      <c r="K15" s="152"/>
      <c r="L15" s="304" t="str">
        <f>VLOOKUP($M15,УЧАСТНИКИ!$A$1:$K$716,10,FALSE)</f>
        <v>БОРОДОВИЦЫН СН</v>
      </c>
      <c r="M15" s="192">
        <v>3855</v>
      </c>
      <c r="O15" s="54"/>
      <c r="P15" s="54"/>
      <c r="Q15" s="54"/>
      <c r="R15" s="54"/>
      <c r="S15" s="54"/>
      <c r="T15" s="54"/>
      <c r="U15" s="54"/>
    </row>
    <row r="16" spans="1:33" ht="17.100000000000001" customHeight="1" x14ac:dyDescent="0.2">
      <c r="A16" s="150">
        <v>6</v>
      </c>
      <c r="B16" s="303" t="str">
        <f>VLOOKUP($M16,УЧАСТНИКИ!$A$1:$K$716,3,FALSE)</f>
        <v>ФАТЫХОВ ИЛЬНАЗ</v>
      </c>
      <c r="C16" s="151">
        <f>VLOOKUP($M16,УЧАСТНИКИ!$A$1:$K$716,4,FALSE)</f>
        <v>1992</v>
      </c>
      <c r="D16" s="151" t="str">
        <f>VLOOKUP($M16,УЧАСТНИКИ!$A$1:$K$716,8,FALSE)</f>
        <v>КМС</v>
      </c>
      <c r="E16" s="262" t="str">
        <f>VLOOKUP($M16,УЧАСТНИКИ!$A$1:$K$716,5,FALSE)</f>
        <v>НАБ.ЧЕЛНЫ</v>
      </c>
      <c r="F16" s="262" t="str">
        <f>VLOOKUP($M16,УЧАСТНИКИ!$A$1:$K$716,11,FALSE)</f>
        <v>ЯР ЧАЛЛЫ</v>
      </c>
      <c r="G16" s="160">
        <v>11.47</v>
      </c>
      <c r="H16" s="160">
        <v>12.03</v>
      </c>
      <c r="I16" s="152">
        <v>2</v>
      </c>
      <c r="J16" s="413" t="str">
        <f>VLOOKUP($M16,УЧАСТНИКИ!$A$1:$K$716,9,FALSE)</f>
        <v>Л</v>
      </c>
      <c r="K16" s="152"/>
      <c r="L16" s="304" t="str">
        <f>VLOOKUP($M16,УЧАСТНИКИ!$A$1:$K$716,10,FALSE)</f>
        <v>ГАЛКИН-САМИТОВ АС</v>
      </c>
      <c r="M16" s="192">
        <v>3872</v>
      </c>
      <c r="O16" s="54"/>
      <c r="P16" s="54"/>
      <c r="Q16" s="54"/>
      <c r="R16" s="54"/>
      <c r="S16" s="54"/>
      <c r="T16" s="54"/>
      <c r="U16" s="54"/>
    </row>
    <row r="17" spans="1:21" ht="17.100000000000001" customHeight="1" x14ac:dyDescent="0.2">
      <c r="A17" s="150">
        <v>7</v>
      </c>
      <c r="B17" s="303" t="str">
        <f>VLOOKUP($M17,УЧАСТНИКИ!$A$1:$K$716,3,FALSE)</f>
        <v>СУНЕЙКИН АЛЕКСЕЙ</v>
      </c>
      <c r="C17" s="151">
        <f>VLOOKUP($M17,УЧАСТНИКИ!$A$1:$K$716,4,FALSE)</f>
        <v>1984</v>
      </c>
      <c r="D17" s="151" t="str">
        <f>VLOOKUP($M17,УЧАСТНИКИ!$A$1:$K$716,8,FALSE)</f>
        <v>-</v>
      </c>
      <c r="E17" s="262" t="str">
        <f>VLOOKUP($M17,УЧАСТНИКИ!$A$1:$K$716,5,FALSE)</f>
        <v>КАЗАНЬ</v>
      </c>
      <c r="F17" s="262" t="str">
        <f>VLOOKUP($M17,УЧАСТНИКИ!$A$1:$K$716,11,FALSE)</f>
        <v>-</v>
      </c>
      <c r="G17" s="160">
        <v>11.85</v>
      </c>
      <c r="H17" s="160"/>
      <c r="I17" s="152">
        <v>2</v>
      </c>
      <c r="J17" s="413" t="str">
        <f>VLOOKUP($M17,УЧАСТНИКИ!$A$1:$K$716,9,FALSE)</f>
        <v>-</v>
      </c>
      <c r="K17" s="152"/>
      <c r="L17" s="304" t="str">
        <f>VLOOKUP($M17,УЧАСТНИКИ!$A$1:$K$716,10,FALSE)</f>
        <v>-</v>
      </c>
      <c r="M17" s="192">
        <v>36</v>
      </c>
      <c r="O17" s="54"/>
      <c r="P17" s="54"/>
      <c r="Q17" s="54"/>
      <c r="R17" s="54"/>
      <c r="S17" s="54"/>
      <c r="T17" s="54"/>
      <c r="U17" s="54"/>
    </row>
    <row r="18" spans="1:21" ht="17.100000000000001" customHeight="1" x14ac:dyDescent="0.2">
      <c r="A18" s="150">
        <v>8</v>
      </c>
      <c r="B18" s="303" t="str">
        <f>VLOOKUP($M18,УЧАСТНИКИ!$A$1:$K$716,3,FALSE)</f>
        <v>ХУЗИАХМЕТОВ АРТУР</v>
      </c>
      <c r="C18" s="151">
        <f>VLOOKUP($M18,УЧАСТНИКИ!$A$1:$K$716,4,FALSE)</f>
        <v>1997</v>
      </c>
      <c r="D18" s="151">
        <f>VLOOKUP($M18,УЧАСТНИКИ!$A$1:$K$716,8,FALSE)</f>
        <v>2</v>
      </c>
      <c r="E18" s="262" t="str">
        <f>VLOOKUP($M18,УЧАСТНИКИ!$A$1:$K$716,5,FALSE)</f>
        <v>КАЗАНЬ</v>
      </c>
      <c r="F18" s="262" t="str">
        <f>VLOOKUP($M18,УЧАСТНИКИ!$A$1:$K$716,11,FALSE)</f>
        <v>КДЮСШ АВИАТОР</v>
      </c>
      <c r="G18" s="160">
        <v>11.89</v>
      </c>
      <c r="H18" s="160"/>
      <c r="I18" s="152">
        <v>2</v>
      </c>
      <c r="J18" s="413" t="str">
        <f>VLOOKUP($M18,УЧАСТНИКИ!$A$1:$K$716,9,FALSE)</f>
        <v>Л</v>
      </c>
      <c r="K18" s="152"/>
      <c r="L18" s="304" t="str">
        <f>VLOOKUP($M18,УЧАСТНИКИ!$A$1:$K$716,10,FALSE)</f>
        <v>БОРОДОВИЦЫН СН</v>
      </c>
      <c r="M18" s="192">
        <v>3856</v>
      </c>
      <c r="O18" s="54"/>
      <c r="P18" s="54"/>
      <c r="Q18" s="54"/>
      <c r="R18" s="54"/>
      <c r="S18" s="54"/>
      <c r="T18" s="54"/>
      <c r="U18" s="54"/>
    </row>
    <row r="19" spans="1:21" ht="17.100000000000001" customHeight="1" x14ac:dyDescent="0.2">
      <c r="A19" s="150">
        <v>9</v>
      </c>
      <c r="B19" s="303" t="str">
        <f>VLOOKUP($M19,УЧАСТНИКИ!$A$1:$K$716,3,FALSE)</f>
        <v>МАТЮШКИН ДАНИЛ</v>
      </c>
      <c r="C19" s="151">
        <f>VLOOKUP($M19,УЧАСТНИКИ!$A$1:$K$716,4,FALSE)</f>
        <v>1998</v>
      </c>
      <c r="D19" s="151">
        <f>VLOOKUP($M19,УЧАСТНИКИ!$A$1:$K$716,8,FALSE)</f>
        <v>2</v>
      </c>
      <c r="E19" s="262" t="str">
        <f>VLOOKUP($M19,УЧАСТНИКИ!$A$1:$K$716,5,FALSE)</f>
        <v>КАЗАНЬ</v>
      </c>
      <c r="F19" s="262" t="str">
        <f>VLOOKUP($M19,УЧАСТНИКИ!$A$1:$K$716,11,FALSE)</f>
        <v>ПГАФКСиТ</v>
      </c>
      <c r="G19" s="160">
        <v>11.95</v>
      </c>
      <c r="H19" s="160"/>
      <c r="I19" s="152">
        <v>2</v>
      </c>
      <c r="J19" s="413" t="str">
        <f>VLOOKUP($M19,УЧАСТНИКИ!$A$1:$K$716,9,FALSE)</f>
        <v>Л</v>
      </c>
      <c r="K19" s="152"/>
      <c r="L19" s="304" t="str">
        <f>VLOOKUP($M19,УЧАСТНИКИ!$A$1:$K$716,10,FALSE)</f>
        <v>БОРОВИК СГ</v>
      </c>
      <c r="M19" s="192">
        <v>3573</v>
      </c>
      <c r="O19" s="54"/>
      <c r="P19" s="54"/>
      <c r="Q19" s="54"/>
      <c r="R19" s="54"/>
      <c r="S19" s="54"/>
      <c r="T19" s="54"/>
      <c r="U19" s="54"/>
    </row>
    <row r="20" spans="1:21" ht="17.100000000000001" customHeight="1" x14ac:dyDescent="0.2">
      <c r="A20" s="150">
        <v>10</v>
      </c>
      <c r="B20" s="303" t="str">
        <f>VLOOKUP($M20,УЧАСТНИКИ!$A$1:$K$716,3,FALSE)</f>
        <v>СЕИДОВ ЭЛЬЧИН</v>
      </c>
      <c r="C20" s="151">
        <f>VLOOKUP($M20,УЧАСТНИКИ!$A$1:$K$716,4,FALSE)</f>
        <v>1992</v>
      </c>
      <c r="D20" s="151">
        <f>VLOOKUP($M20,УЧАСТНИКИ!$A$1:$K$716,8,FALSE)</f>
        <v>2</v>
      </c>
      <c r="E20" s="262" t="str">
        <f>VLOOKUP($M20,УЧАСТНИКИ!$A$1:$K$716,5,FALSE)</f>
        <v>КАЗАНЬ</v>
      </c>
      <c r="F20" s="262" t="str">
        <f>VLOOKUP($M20,УЧАСТНИКИ!$A$1:$K$716,11,FALSE)</f>
        <v>КГЭУ</v>
      </c>
      <c r="G20" s="160">
        <v>12.01</v>
      </c>
      <c r="H20" s="160"/>
      <c r="I20" s="152">
        <v>2</v>
      </c>
      <c r="J20" s="413" t="str">
        <f>VLOOKUP($M20,УЧАСТНИКИ!$A$1:$K$716,9,FALSE)</f>
        <v>Л</v>
      </c>
      <c r="K20" s="152"/>
      <c r="L20" s="304" t="str">
        <f>VLOOKUP($M20,УЧАСТНИКИ!$A$1:$K$716,10,FALSE)</f>
        <v>САДРЕТДИНОВ ДФ</v>
      </c>
      <c r="M20" s="192">
        <v>3570</v>
      </c>
      <c r="O20" s="54"/>
      <c r="P20" s="54"/>
      <c r="Q20" s="54"/>
      <c r="R20" s="54"/>
      <c r="S20" s="54"/>
      <c r="T20" s="54"/>
      <c r="U20" s="54"/>
    </row>
    <row r="21" spans="1:21" ht="17.100000000000001" customHeight="1" x14ac:dyDescent="0.2">
      <c r="A21" s="150">
        <v>11</v>
      </c>
      <c r="B21" s="303" t="str">
        <f>VLOOKUP($M21,УЧАСТНИКИ!$A$1:$K$716,3,FALSE)</f>
        <v>ИСХАКОВ АСКАР</v>
      </c>
      <c r="C21" s="151">
        <f>VLOOKUP($M21,УЧАСТНИКИ!$A$1:$K$716,4,FALSE)</f>
        <v>1998</v>
      </c>
      <c r="D21" s="151">
        <f>VLOOKUP($M21,УЧАСТНИКИ!$A$1:$K$716,8,FALSE)</f>
        <v>2</v>
      </c>
      <c r="E21" s="262" t="str">
        <f>VLOOKUP($M21,УЧАСТНИКИ!$A$1:$K$716,5,FALSE)</f>
        <v>КАЗАНЬ</v>
      </c>
      <c r="F21" s="262" t="str">
        <f>VLOOKUP($M21,УЧАСТНИКИ!$A$1:$K$716,11,FALSE)</f>
        <v>КДЮСШ АВИАТОР</v>
      </c>
      <c r="G21" s="160">
        <v>12.25</v>
      </c>
      <c r="H21" s="160"/>
      <c r="I21" s="152">
        <v>3</v>
      </c>
      <c r="J21" s="413" t="str">
        <f>VLOOKUP($M21,УЧАСТНИКИ!$A$1:$K$716,9,FALSE)</f>
        <v>Л</v>
      </c>
      <c r="K21" s="152"/>
      <c r="L21" s="304" t="str">
        <f>VLOOKUP($M21,УЧАСТНИКИ!$A$1:$K$716,10,FALSE)</f>
        <v>САФИУЛЛИНА ГГ</v>
      </c>
      <c r="M21" s="192">
        <v>3840</v>
      </c>
      <c r="O21" s="54"/>
      <c r="P21" s="54"/>
      <c r="Q21" s="54"/>
      <c r="R21" s="54"/>
      <c r="S21" s="54"/>
      <c r="T21" s="54"/>
      <c r="U21" s="54"/>
    </row>
    <row r="22" spans="1:21" ht="17.100000000000001" customHeight="1" x14ac:dyDescent="0.2">
      <c r="A22" s="150">
        <v>12</v>
      </c>
      <c r="B22" s="303" t="str">
        <f>VLOOKUP($M22,УЧАСТНИКИ!$A$1:$K$716,3,FALSE)</f>
        <v>МУРАДЫМОВ БУЛАТ</v>
      </c>
      <c r="C22" s="151">
        <f>VLOOKUP($M22,УЧАСТНИКИ!$A$1:$K$716,4,FALSE)</f>
        <v>2000</v>
      </c>
      <c r="D22" s="151">
        <f>VLOOKUP($M22,УЧАСТНИКИ!$A$1:$K$716,8,FALSE)</f>
        <v>2</v>
      </c>
      <c r="E22" s="262" t="str">
        <f>VLOOKUP($M22,УЧАСТНИКИ!$A$1:$K$716,5,FALSE)</f>
        <v>КАЗАНЬ</v>
      </c>
      <c r="F22" s="262" t="str">
        <f>VLOOKUP($M22,УЧАСТНИКИ!$A$1:$K$716,11,FALSE)</f>
        <v>СДЮСШОР ТАСМА</v>
      </c>
      <c r="G22" s="160">
        <v>12.34</v>
      </c>
      <c r="H22" s="160"/>
      <c r="I22" s="152">
        <v>3</v>
      </c>
      <c r="J22" s="413" t="str">
        <f>VLOOKUP($M22,УЧАСТНИКИ!$A$1:$K$716,9,FALSE)</f>
        <v>Л</v>
      </c>
      <c r="K22" s="152"/>
      <c r="L22" s="304" t="str">
        <f>VLOOKUP($M22,УЧАСТНИКИ!$A$1:$K$716,10,FALSE)</f>
        <v>ЛАТЫПОВА НП</v>
      </c>
      <c r="M22" s="192">
        <v>3864</v>
      </c>
      <c r="O22" s="54"/>
      <c r="P22" s="54"/>
      <c r="Q22" s="54"/>
      <c r="R22" s="54"/>
      <c r="S22" s="54"/>
      <c r="T22" s="54"/>
      <c r="U22" s="54"/>
    </row>
    <row r="23" spans="1:21" ht="17.100000000000001" customHeight="1" x14ac:dyDescent="0.2">
      <c r="A23" s="150">
        <v>13</v>
      </c>
      <c r="B23" s="303" t="str">
        <f>VLOOKUP($M23,УЧАСТНИКИ!$A$1:$K$716,3,FALSE)</f>
        <v>КОНСТАНТИНОВ ОЛЕГ</v>
      </c>
      <c r="C23" s="151">
        <f>VLOOKUP($M23,УЧАСТНИКИ!$A$1:$K$716,4,FALSE)</f>
        <v>2000</v>
      </c>
      <c r="D23" s="151">
        <f>VLOOKUP($M23,УЧАСТНИКИ!$A$1:$K$716,8,FALSE)</f>
        <v>2</v>
      </c>
      <c r="E23" s="262" t="str">
        <f>VLOOKUP($M23,УЧАСТНИКИ!$A$1:$K$716,5,FALSE)</f>
        <v>КАЗАНЬ</v>
      </c>
      <c r="F23" s="262" t="str">
        <f>VLOOKUP($M23,УЧАСТНИКИ!$A$1:$K$716,11,FALSE)</f>
        <v>СДЮСШОР ЛА</v>
      </c>
      <c r="G23" s="160">
        <v>12.43</v>
      </c>
      <c r="H23" s="160"/>
      <c r="I23" s="152">
        <v>3</v>
      </c>
      <c r="J23" s="413" t="str">
        <f>VLOOKUP($M23,УЧАСТНИКИ!$A$1:$K$716,9,FALSE)</f>
        <v>Л</v>
      </c>
      <c r="K23" s="152"/>
      <c r="L23" s="304" t="str">
        <f>VLOOKUP($M23,УЧАСТНИКИ!$A$1:$K$716,10,FALSE)</f>
        <v>ФАЙЗУЛЛИНА ГП</v>
      </c>
      <c r="M23" s="192">
        <v>3734</v>
      </c>
      <c r="O23" s="54"/>
      <c r="P23" s="54"/>
      <c r="Q23" s="54"/>
      <c r="R23" s="54"/>
      <c r="S23" s="54"/>
      <c r="T23" s="54"/>
      <c r="U23" s="54"/>
    </row>
    <row r="24" spans="1:21" ht="17.100000000000001" customHeight="1" x14ac:dyDescent="0.2">
      <c r="A24" s="150" t="s">
        <v>70</v>
      </c>
      <c r="B24" s="303" t="str">
        <f>VLOOKUP($M24,УЧАСТНИКИ!$A$1:$K$716,3,FALSE)</f>
        <v>ШАМГУЛЛИН АРСЕН</v>
      </c>
      <c r="C24" s="151" t="str">
        <f>VLOOKUP($M24,УЧАСТНИКИ!$A$1:$K$716,4,FALSE)</f>
        <v>1984/ВК</v>
      </c>
      <c r="D24" s="151">
        <f>VLOOKUP($M24,УЧАСТНИКИ!$A$1:$K$716,8,FALSE)</f>
        <v>1</v>
      </c>
      <c r="E24" s="262" t="str">
        <f>VLOOKUP($M24,УЧАСТНИКИ!$A$1:$K$716,5,FALSE)</f>
        <v>СОЧИ</v>
      </c>
      <c r="F24" s="262" t="str">
        <f>VLOOKUP($M24,УЧАСТНИКИ!$A$1:$K$716,11,FALSE)</f>
        <v>-</v>
      </c>
      <c r="G24" s="160">
        <v>11.72</v>
      </c>
      <c r="H24" s="160"/>
      <c r="I24" s="152">
        <v>2</v>
      </c>
      <c r="J24" s="413" t="str">
        <f>VLOOKUP($M24,УЧАСТНИКИ!$A$1:$K$716,9,FALSE)</f>
        <v>ВК</v>
      </c>
      <c r="K24" s="152"/>
      <c r="L24" s="304" t="str">
        <f>VLOOKUP($M24,УЧАСТНИКИ!$A$1:$K$716,10,FALSE)</f>
        <v>-</v>
      </c>
      <c r="M24" s="192">
        <v>3773</v>
      </c>
      <c r="O24" s="54"/>
      <c r="P24" s="54"/>
      <c r="Q24" s="54"/>
      <c r="R24" s="54"/>
      <c r="S24" s="54"/>
      <c r="T24" s="54"/>
      <c r="U24" s="54"/>
    </row>
    <row r="25" spans="1:21" ht="17.100000000000001" customHeight="1" x14ac:dyDescent="0.2">
      <c r="A25" s="150" t="s">
        <v>70</v>
      </c>
      <c r="B25" s="303" t="str">
        <f>VLOOKUP($M25,УЧАСТНИКИ!$A$1:$K$716,3,FALSE)</f>
        <v>ВОЛКОВ НИКИТА</v>
      </c>
      <c r="C25" s="151" t="str">
        <f>VLOOKUP($M25,УЧАСТНИКИ!$A$1:$K$716,4,FALSE)</f>
        <v>1999ВК</v>
      </c>
      <c r="D25" s="151">
        <f>VLOOKUP($M25,УЧАСТНИКИ!$A$1:$K$716,8,FALSE)</f>
        <v>1</v>
      </c>
      <c r="E25" s="262" t="str">
        <f>VLOOKUP($M25,УЧАСТНИКИ!$A$1:$K$716,5,FALSE)</f>
        <v>ЧУВАШСКАЯ РЕСП</v>
      </c>
      <c r="F25" s="262" t="str">
        <f>VLOOKUP($M25,УЧАСТНИКИ!$A$1:$K$716,11,FALSE)</f>
        <v>АУ СШОР 3</v>
      </c>
      <c r="G25" s="160">
        <v>11.74</v>
      </c>
      <c r="H25" s="160"/>
      <c r="I25" s="152">
        <v>2</v>
      </c>
      <c r="J25" s="413" t="str">
        <f>VLOOKUP($M25,УЧАСТНИКИ!$A$1:$K$716,9,FALSE)</f>
        <v>ВК</v>
      </c>
      <c r="K25" s="152"/>
      <c r="L25" s="304" t="str">
        <f>VLOOKUP($M25,УЧАСТНИКИ!$A$1:$K$716,10,FALSE)</f>
        <v>МАКСИМОВА ОА, ЕФИМОВ АА</v>
      </c>
      <c r="M25" s="192">
        <v>3785</v>
      </c>
      <c r="O25" s="54"/>
      <c r="P25" s="54"/>
      <c r="Q25" s="54"/>
      <c r="R25" s="54"/>
      <c r="S25" s="54"/>
      <c r="T25" s="54"/>
      <c r="U25" s="54"/>
    </row>
    <row r="26" spans="1:21" ht="17.100000000000001" customHeight="1" x14ac:dyDescent="0.2">
      <c r="A26" s="150" t="s">
        <v>70</v>
      </c>
      <c r="B26" s="303" t="str">
        <f>VLOOKUP($M26,УЧАСТНИКИ!$A$1:$K$716,3,FALSE)</f>
        <v>ЕГОРОВ МАКСИМ</v>
      </c>
      <c r="C26" s="151" t="str">
        <f>VLOOKUP($M26,УЧАСТНИКИ!$A$1:$K$716,4,FALSE)</f>
        <v>2003/ВК</v>
      </c>
      <c r="D26" s="151">
        <f>VLOOKUP($M26,УЧАСТНИКИ!$A$1:$K$716,8,FALSE)</f>
        <v>3</v>
      </c>
      <c r="E26" s="262" t="str">
        <f>VLOOKUP($M26,УЧАСТНИКИ!$A$1:$K$716,5,FALSE)</f>
        <v>КАЗАНЬ</v>
      </c>
      <c r="F26" s="262" t="str">
        <f>VLOOKUP($M26,УЧАСТНИКИ!$A$1:$K$716,11,FALSE)</f>
        <v>КДЮСШ АВИАТОР</v>
      </c>
      <c r="G26" s="160">
        <v>13.21</v>
      </c>
      <c r="H26" s="160"/>
      <c r="I26" s="152" t="s">
        <v>64</v>
      </c>
      <c r="J26" s="413" t="str">
        <f>VLOOKUP($M26,УЧАСТНИКИ!$A$1:$K$716,9,FALSE)</f>
        <v>ВК</v>
      </c>
      <c r="K26" s="152"/>
      <c r="L26" s="304" t="str">
        <f>VLOOKUP($M26,УЧАСТНИКИ!$A$1:$K$716,10,FALSE)</f>
        <v>ФАЙСХАНОВ РР</v>
      </c>
      <c r="M26" s="192">
        <v>3774</v>
      </c>
      <c r="O26" s="54"/>
      <c r="P26" s="54"/>
      <c r="Q26" s="54"/>
      <c r="R26" s="54"/>
      <c r="S26" s="54"/>
      <c r="T26" s="54"/>
      <c r="U26" s="54"/>
    </row>
    <row r="27" spans="1:21" ht="17.100000000000001" customHeight="1" x14ac:dyDescent="0.2">
      <c r="A27" s="150">
        <v>20</v>
      </c>
      <c r="B27" s="303" t="e">
        <f>VLOOKUP($M27,УЧАСТНИКИ!$A$1:$K$716,3,FALSE)</f>
        <v>#N/A</v>
      </c>
      <c r="C27" s="151" t="e">
        <f>VLOOKUP($M27,УЧАСТНИКИ!$A$1:$K$716,4,FALSE)</f>
        <v>#N/A</v>
      </c>
      <c r="D27" s="151" t="e">
        <f>VLOOKUP($M27,УЧАСТНИКИ!$A$1:$K$716,8,FALSE)</f>
        <v>#N/A</v>
      </c>
      <c r="E27" s="262" t="e">
        <f>VLOOKUP($M27,УЧАСТНИКИ!$A$1:$K$716,5,FALSE)</f>
        <v>#N/A</v>
      </c>
      <c r="F27" s="262" t="e">
        <f>VLOOKUP($M27,УЧАСТНИКИ!$A$1:$K$716,11,FALSE)</f>
        <v>#N/A</v>
      </c>
      <c r="G27" s="160"/>
      <c r="H27" s="160"/>
      <c r="I27" s="152"/>
      <c r="J27" s="413" t="e">
        <f>VLOOKUP($M27,УЧАСТНИКИ!$A$1:$K$716,9,FALSE)</f>
        <v>#N/A</v>
      </c>
      <c r="K27" s="152"/>
      <c r="L27" s="304" t="e">
        <f>VLOOKUP($M27,УЧАСТНИКИ!$A$1:$K$716,10,FALSE)</f>
        <v>#N/A</v>
      </c>
      <c r="M27" s="192"/>
      <c r="O27" s="54"/>
      <c r="P27" s="54"/>
      <c r="Q27" s="54"/>
      <c r="R27" s="54"/>
      <c r="S27" s="54"/>
      <c r="T27" s="54"/>
      <c r="U27" s="54"/>
    </row>
    <row r="28" spans="1:21" ht="17.100000000000001" customHeight="1" x14ac:dyDescent="0.2">
      <c r="A28" s="150">
        <v>21</v>
      </c>
      <c r="B28" s="303" t="e">
        <f>VLOOKUP($M28,УЧАСТНИКИ!$A$1:$K$716,3,FALSE)</f>
        <v>#N/A</v>
      </c>
      <c r="C28" s="151" t="e">
        <f>VLOOKUP($M28,УЧАСТНИКИ!$A$1:$K$716,4,FALSE)</f>
        <v>#N/A</v>
      </c>
      <c r="D28" s="151" t="e">
        <f>VLOOKUP($M28,УЧАСТНИКИ!$A$1:$K$716,8,FALSE)</f>
        <v>#N/A</v>
      </c>
      <c r="E28" s="262" t="e">
        <f>VLOOKUP($M28,УЧАСТНИКИ!$A$1:$K$716,5,FALSE)</f>
        <v>#N/A</v>
      </c>
      <c r="F28" s="262" t="e">
        <f>VLOOKUP($M28,УЧАСТНИКИ!$A$1:$K$716,11,FALSE)</f>
        <v>#N/A</v>
      </c>
      <c r="G28" s="160"/>
      <c r="H28" s="160"/>
      <c r="I28" s="152"/>
      <c r="J28" s="413" t="e">
        <f>VLOOKUP($M28,УЧАСТНИКИ!$A$1:$K$716,9,FALSE)</f>
        <v>#N/A</v>
      </c>
      <c r="K28" s="152"/>
      <c r="L28" s="304" t="e">
        <f>VLOOKUP($M28,УЧАСТНИКИ!$A$1:$K$716,10,FALSE)</f>
        <v>#N/A</v>
      </c>
      <c r="M28" s="192"/>
      <c r="O28" s="54"/>
      <c r="P28" s="54"/>
      <c r="Q28" s="54"/>
      <c r="R28" s="54"/>
      <c r="S28" s="54"/>
      <c r="T28" s="54"/>
      <c r="U28" s="54"/>
    </row>
    <row r="29" spans="1:21" ht="17.100000000000001" customHeight="1" x14ac:dyDescent="0.2">
      <c r="A29" s="150">
        <v>22</v>
      </c>
      <c r="B29" s="303" t="e">
        <f>VLOOKUP($M29,УЧАСТНИКИ!$A$1:$K$716,3,FALSE)</f>
        <v>#N/A</v>
      </c>
      <c r="C29" s="151" t="e">
        <f>VLOOKUP($M29,УЧАСТНИКИ!$A$1:$K$716,4,FALSE)</f>
        <v>#N/A</v>
      </c>
      <c r="D29" s="151" t="e">
        <f>VLOOKUP($M29,УЧАСТНИКИ!$A$1:$K$716,8,FALSE)</f>
        <v>#N/A</v>
      </c>
      <c r="E29" s="262" t="e">
        <f>VLOOKUP($M29,УЧАСТНИКИ!$A$1:$K$716,5,FALSE)</f>
        <v>#N/A</v>
      </c>
      <c r="F29" s="262" t="e">
        <f>VLOOKUP($M29,УЧАСТНИКИ!$A$1:$K$716,11,FALSE)</f>
        <v>#N/A</v>
      </c>
      <c r="G29" s="160"/>
      <c r="H29" s="160"/>
      <c r="I29" s="152"/>
      <c r="J29" s="413" t="e">
        <f>VLOOKUP($M29,УЧАСТНИКИ!$A$1:$K$716,9,FALSE)</f>
        <v>#N/A</v>
      </c>
      <c r="K29" s="152"/>
      <c r="L29" s="304" t="e">
        <f>VLOOKUP($M29,УЧАСТНИКИ!$A$1:$K$716,10,FALSE)</f>
        <v>#N/A</v>
      </c>
      <c r="M29" s="192"/>
      <c r="O29" s="54"/>
      <c r="P29" s="54"/>
      <c r="Q29" s="54"/>
      <c r="R29" s="54"/>
      <c r="S29" s="54"/>
      <c r="T29" s="54"/>
      <c r="U29" s="54"/>
    </row>
    <row r="30" spans="1:21" ht="17.100000000000001" customHeight="1" x14ac:dyDescent="0.2">
      <c r="A30" s="150">
        <v>23</v>
      </c>
      <c r="B30" s="303" t="e">
        <f>VLOOKUP($M30,УЧАСТНИКИ!$A$1:$K$716,3,FALSE)</f>
        <v>#N/A</v>
      </c>
      <c r="C30" s="151" t="e">
        <f>VLOOKUP($M30,УЧАСТНИКИ!$A$1:$K$716,4,FALSE)</f>
        <v>#N/A</v>
      </c>
      <c r="D30" s="151" t="e">
        <f>VLOOKUP($M30,УЧАСТНИКИ!$A$1:$K$716,8,FALSE)</f>
        <v>#N/A</v>
      </c>
      <c r="E30" s="262" t="e">
        <f>VLOOKUP($M30,УЧАСТНИКИ!$A$1:$K$716,5,FALSE)</f>
        <v>#N/A</v>
      </c>
      <c r="F30" s="262" t="e">
        <f>VLOOKUP($M30,УЧАСТНИКИ!$A$1:$K$716,11,FALSE)</f>
        <v>#N/A</v>
      </c>
      <c r="G30" s="160"/>
      <c r="H30" s="160"/>
      <c r="I30" s="152"/>
      <c r="J30" s="413" t="e">
        <f>VLOOKUP($M30,УЧАСТНИКИ!$A$1:$K$716,9,FALSE)</f>
        <v>#N/A</v>
      </c>
      <c r="K30" s="152"/>
      <c r="L30" s="304" t="e">
        <f>VLOOKUP($M30,УЧАСТНИКИ!$A$1:$K$716,10,FALSE)</f>
        <v>#N/A</v>
      </c>
      <c r="M30" s="192"/>
      <c r="O30" s="54"/>
      <c r="P30" s="54"/>
      <c r="Q30" s="54"/>
      <c r="R30" s="54"/>
      <c r="S30" s="54"/>
      <c r="T30" s="54"/>
      <c r="U30" s="54"/>
    </row>
    <row r="31" spans="1:21" ht="17.100000000000001" customHeight="1" x14ac:dyDescent="0.2">
      <c r="A31" s="150">
        <v>24</v>
      </c>
      <c r="B31" s="303" t="e">
        <f>VLOOKUP($M31,УЧАСТНИКИ!$A$1:$K$716,3,FALSE)</f>
        <v>#N/A</v>
      </c>
      <c r="C31" s="151" t="e">
        <f>VLOOKUP($M31,УЧАСТНИКИ!$A$1:$K$716,4,FALSE)</f>
        <v>#N/A</v>
      </c>
      <c r="D31" s="151" t="e">
        <f>VLOOKUP($M31,УЧАСТНИКИ!$A$1:$K$716,8,FALSE)</f>
        <v>#N/A</v>
      </c>
      <c r="E31" s="262" t="e">
        <f>VLOOKUP($M31,УЧАСТНИКИ!$A$1:$K$716,5,FALSE)</f>
        <v>#N/A</v>
      </c>
      <c r="F31" s="262" t="e">
        <f>VLOOKUP($M31,УЧАСТНИКИ!$A$1:$K$716,11,FALSE)</f>
        <v>#N/A</v>
      </c>
      <c r="G31" s="160"/>
      <c r="H31" s="160"/>
      <c r="I31" s="152"/>
      <c r="J31" s="413" t="e">
        <f>VLOOKUP($M31,УЧАСТНИКИ!$A$1:$K$716,9,FALSE)</f>
        <v>#N/A</v>
      </c>
      <c r="K31" s="152"/>
      <c r="L31" s="304" t="e">
        <f>VLOOKUP($M31,УЧАСТНИКИ!$A$1:$K$716,10,FALSE)</f>
        <v>#N/A</v>
      </c>
      <c r="M31" s="192"/>
      <c r="O31" s="54"/>
      <c r="P31" s="54"/>
      <c r="Q31" s="54"/>
      <c r="R31" s="54"/>
      <c r="S31" s="54"/>
      <c r="T31" s="54"/>
      <c r="U31" s="54"/>
    </row>
    <row r="32" spans="1:21" ht="17.100000000000001" customHeight="1" x14ac:dyDescent="0.2">
      <c r="A32" s="150">
        <v>25</v>
      </c>
      <c r="B32" s="303" t="e">
        <f>VLOOKUP($M32,УЧАСТНИКИ!$A$1:$K$716,3,FALSE)</f>
        <v>#N/A</v>
      </c>
      <c r="C32" s="151" t="e">
        <f>VLOOKUP($M32,УЧАСТНИКИ!$A$1:$K$716,4,FALSE)</f>
        <v>#N/A</v>
      </c>
      <c r="D32" s="151" t="e">
        <f>VLOOKUP($M32,УЧАСТНИКИ!$A$1:$K$716,8,FALSE)</f>
        <v>#N/A</v>
      </c>
      <c r="E32" s="262" t="e">
        <f>VLOOKUP($M32,УЧАСТНИКИ!$A$1:$K$716,5,FALSE)</f>
        <v>#N/A</v>
      </c>
      <c r="F32" s="262" t="e">
        <f>VLOOKUP($M32,УЧАСТНИКИ!$A$1:$K$716,11,FALSE)</f>
        <v>#N/A</v>
      </c>
      <c r="G32" s="160"/>
      <c r="H32" s="160"/>
      <c r="I32" s="152"/>
      <c r="J32" s="413" t="e">
        <f>VLOOKUP($M32,УЧАСТНИКИ!$A$1:$K$716,9,FALSE)</f>
        <v>#N/A</v>
      </c>
      <c r="K32" s="152"/>
      <c r="L32" s="304" t="e">
        <f>VLOOKUP($M32,УЧАСТНИКИ!$A$1:$K$716,10,FALSE)</f>
        <v>#N/A</v>
      </c>
      <c r="M32" s="192"/>
      <c r="O32" s="54"/>
      <c r="P32" s="54"/>
      <c r="Q32" s="54"/>
      <c r="R32" s="54"/>
      <c r="S32" s="54"/>
      <c r="T32" s="54"/>
      <c r="U32" s="54"/>
    </row>
    <row r="33" spans="1:21" ht="17.100000000000001" customHeight="1" x14ac:dyDescent="0.2">
      <c r="A33" s="150">
        <v>26</v>
      </c>
      <c r="B33" s="303" t="e">
        <f>VLOOKUP($M33,УЧАСТНИКИ!$A$1:$K$716,3,FALSE)</f>
        <v>#N/A</v>
      </c>
      <c r="C33" s="151" t="e">
        <f>VLOOKUP($M33,УЧАСТНИКИ!$A$1:$K$716,4,FALSE)</f>
        <v>#N/A</v>
      </c>
      <c r="D33" s="151" t="e">
        <f>VLOOKUP($M33,УЧАСТНИКИ!$A$1:$K$716,8,FALSE)</f>
        <v>#N/A</v>
      </c>
      <c r="E33" s="262" t="e">
        <f>VLOOKUP($M33,УЧАСТНИКИ!$A$1:$K$716,5,FALSE)</f>
        <v>#N/A</v>
      </c>
      <c r="F33" s="262" t="e">
        <f>VLOOKUP($M33,УЧАСТНИКИ!$A$1:$K$716,11,FALSE)</f>
        <v>#N/A</v>
      </c>
      <c r="G33" s="160"/>
      <c r="H33" s="160"/>
      <c r="I33" s="152"/>
      <c r="J33" s="413" t="e">
        <f>VLOOKUP($M33,УЧАСТНИКИ!$A$1:$K$716,9,FALSE)</f>
        <v>#N/A</v>
      </c>
      <c r="K33" s="152"/>
      <c r="L33" s="304" t="e">
        <f>VLOOKUP($M33,УЧАСТНИКИ!$A$1:$K$716,10,FALSE)</f>
        <v>#N/A</v>
      </c>
      <c r="M33" s="192"/>
      <c r="O33" s="54"/>
      <c r="P33" s="54"/>
      <c r="Q33" s="54"/>
      <c r="R33" s="54"/>
      <c r="S33" s="54"/>
      <c r="T33" s="54"/>
      <c r="U33" s="54"/>
    </row>
    <row r="34" spans="1:21" ht="17.100000000000001" customHeight="1" x14ac:dyDescent="0.2">
      <c r="A34" s="150">
        <v>27</v>
      </c>
      <c r="B34" s="303" t="e">
        <f>VLOOKUP($M34,УЧАСТНИКИ!$A$1:$K$716,3,FALSE)</f>
        <v>#N/A</v>
      </c>
      <c r="C34" s="151" t="e">
        <f>VLOOKUP($M34,УЧАСТНИКИ!$A$1:$K$716,4,FALSE)</f>
        <v>#N/A</v>
      </c>
      <c r="D34" s="151" t="e">
        <f>VLOOKUP($M34,УЧАСТНИКИ!$A$1:$K$716,8,FALSE)</f>
        <v>#N/A</v>
      </c>
      <c r="E34" s="262" t="e">
        <f>VLOOKUP($M34,УЧАСТНИКИ!$A$1:$K$716,5,FALSE)</f>
        <v>#N/A</v>
      </c>
      <c r="F34" s="262" t="e">
        <f>VLOOKUP($M34,УЧАСТНИКИ!$A$1:$K$716,11,FALSE)</f>
        <v>#N/A</v>
      </c>
      <c r="G34" s="160"/>
      <c r="H34" s="160"/>
      <c r="I34" s="152"/>
      <c r="J34" s="413" t="s">
        <v>158</v>
      </c>
      <c r="K34" s="152"/>
      <c r="L34" s="304" t="e">
        <f>VLOOKUP($M34,УЧАСТНИКИ!$A$1:$K$716,10,FALSE)</f>
        <v>#N/A</v>
      </c>
      <c r="M34" s="192"/>
      <c r="O34" s="54"/>
      <c r="P34" s="54"/>
      <c r="Q34" s="54"/>
      <c r="R34" s="54"/>
      <c r="S34" s="54"/>
      <c r="T34" s="54"/>
      <c r="U34" s="54"/>
    </row>
    <row r="35" spans="1:21" ht="17.100000000000001" customHeight="1" x14ac:dyDescent="0.2">
      <c r="A35" s="150">
        <v>28</v>
      </c>
      <c r="B35" s="303" t="e">
        <f>VLOOKUP($M35,УЧАСТНИКИ!$A$1:$K$716,3,FALSE)</f>
        <v>#N/A</v>
      </c>
      <c r="C35" s="151" t="e">
        <f>VLOOKUP($M35,УЧАСТНИКИ!$A$1:$K$716,4,FALSE)</f>
        <v>#N/A</v>
      </c>
      <c r="D35" s="151" t="e">
        <f>VLOOKUP($M35,УЧАСТНИКИ!$A$1:$K$716,8,FALSE)</f>
        <v>#N/A</v>
      </c>
      <c r="E35" s="262" t="e">
        <f>VLOOKUP($M35,УЧАСТНИКИ!$A$1:$K$716,5,FALSE)</f>
        <v>#N/A</v>
      </c>
      <c r="F35" s="262" t="e">
        <f>VLOOKUP($M35,УЧАСТНИКИ!$A$1:$K$716,11,FALSE)</f>
        <v>#N/A</v>
      </c>
      <c r="G35" s="160"/>
      <c r="H35" s="160"/>
      <c r="I35" s="152"/>
      <c r="J35" s="413" t="e">
        <f>VLOOKUP($M35,УЧАСТНИКИ!$A$1:$K$716,9,FALSE)</f>
        <v>#N/A</v>
      </c>
      <c r="K35" s="152"/>
      <c r="L35" s="304" t="e">
        <f>VLOOKUP($M35,УЧАСТНИКИ!$A$1:$K$716,10,FALSE)</f>
        <v>#N/A</v>
      </c>
      <c r="M35" s="192"/>
      <c r="O35" s="54"/>
      <c r="P35" s="54"/>
      <c r="Q35" s="54"/>
      <c r="R35" s="54"/>
      <c r="S35" s="54"/>
      <c r="T35" s="54"/>
      <c r="U35" s="54"/>
    </row>
    <row r="36" spans="1:21" ht="17.100000000000001" customHeight="1" x14ac:dyDescent="0.2">
      <c r="A36" s="150">
        <v>29</v>
      </c>
      <c r="B36" s="303" t="e">
        <f>VLOOKUP($M36,УЧАСТНИКИ!$A$1:$K$716,3,FALSE)</f>
        <v>#N/A</v>
      </c>
      <c r="C36" s="151" t="e">
        <f>VLOOKUP($M36,УЧАСТНИКИ!$A$1:$K$716,4,FALSE)</f>
        <v>#N/A</v>
      </c>
      <c r="D36" s="151" t="e">
        <f>VLOOKUP($M36,УЧАСТНИКИ!$A$1:$K$716,8,FALSE)</f>
        <v>#N/A</v>
      </c>
      <c r="E36" s="262" t="e">
        <f>VLOOKUP($M36,УЧАСТНИКИ!$A$1:$K$716,5,FALSE)</f>
        <v>#N/A</v>
      </c>
      <c r="F36" s="262" t="e">
        <f>VLOOKUP($M36,УЧАСТНИКИ!$A$1:$K$716,11,FALSE)</f>
        <v>#N/A</v>
      </c>
      <c r="G36" s="160"/>
      <c r="H36" s="160"/>
      <c r="I36" s="152"/>
      <c r="J36" s="413" t="e">
        <f>VLOOKUP($M36,УЧАСТНИКИ!$A$1:$K$716,9,FALSE)</f>
        <v>#N/A</v>
      </c>
      <c r="K36" s="152"/>
      <c r="L36" s="304" t="e">
        <f>VLOOKUP($M36,УЧАСТНИКИ!$A$1:$K$716,10,FALSE)</f>
        <v>#N/A</v>
      </c>
      <c r="M36" s="192"/>
      <c r="O36" s="54"/>
      <c r="P36" s="54"/>
      <c r="Q36" s="54"/>
      <c r="R36" s="54"/>
      <c r="S36" s="54"/>
      <c r="T36" s="54"/>
      <c r="U36" s="54"/>
    </row>
    <row r="37" spans="1:21" ht="17.100000000000001" customHeight="1" x14ac:dyDescent="0.2">
      <c r="A37" s="150">
        <v>30</v>
      </c>
      <c r="B37" s="303" t="e">
        <f>VLOOKUP($M37,УЧАСТНИКИ!$A$1:$K$716,3,FALSE)</f>
        <v>#N/A</v>
      </c>
      <c r="C37" s="151" t="e">
        <f>VLOOKUP($M37,УЧАСТНИКИ!$A$1:$K$716,4,FALSE)</f>
        <v>#N/A</v>
      </c>
      <c r="D37" s="151" t="e">
        <f>VLOOKUP($M37,УЧАСТНИКИ!$A$1:$K$716,8,FALSE)</f>
        <v>#N/A</v>
      </c>
      <c r="E37" s="262" t="e">
        <f>VLOOKUP($M37,УЧАСТНИКИ!$A$1:$K$716,5,FALSE)</f>
        <v>#N/A</v>
      </c>
      <c r="F37" s="262" t="e">
        <f>VLOOKUP($M37,УЧАСТНИКИ!$A$1:$K$716,11,FALSE)</f>
        <v>#N/A</v>
      </c>
      <c r="G37" s="160"/>
      <c r="H37" s="160"/>
      <c r="I37" s="152"/>
      <c r="J37" s="413" t="e">
        <f>VLOOKUP($M37,УЧАСТНИКИ!$A$1:$K$716,9,FALSE)</f>
        <v>#N/A</v>
      </c>
      <c r="K37" s="152"/>
      <c r="L37" s="304" t="e">
        <f>VLOOKUP($M37,УЧАСТНИКИ!$A$1:$K$716,10,FALSE)</f>
        <v>#N/A</v>
      </c>
      <c r="M37" s="192"/>
      <c r="O37" s="54"/>
      <c r="P37" s="54"/>
      <c r="Q37" s="54"/>
      <c r="R37" s="54"/>
      <c r="S37" s="54"/>
      <c r="T37" s="54"/>
      <c r="U37" s="54"/>
    </row>
    <row r="38" spans="1:21" ht="17.100000000000001" customHeight="1" x14ac:dyDescent="0.2">
      <c r="A38" s="150">
        <v>31</v>
      </c>
      <c r="B38" s="303" t="e">
        <f>VLOOKUP($M38,УЧАСТНИКИ!$A$1:$K$716,3,FALSE)</f>
        <v>#N/A</v>
      </c>
      <c r="C38" s="151" t="e">
        <f>VLOOKUP($M38,УЧАСТНИКИ!$A$1:$K$716,4,FALSE)</f>
        <v>#N/A</v>
      </c>
      <c r="D38" s="151" t="e">
        <f>VLOOKUP($M38,УЧАСТНИКИ!$A$1:$K$716,8,FALSE)</f>
        <v>#N/A</v>
      </c>
      <c r="E38" s="262" t="e">
        <f>VLOOKUP($M38,УЧАСТНИКИ!$A$1:$K$716,5,FALSE)</f>
        <v>#N/A</v>
      </c>
      <c r="F38" s="262" t="e">
        <f>VLOOKUP($M38,УЧАСТНИКИ!$A$1:$K$716,11,FALSE)</f>
        <v>#N/A</v>
      </c>
      <c r="G38" s="160"/>
      <c r="H38" s="160"/>
      <c r="I38" s="152"/>
      <c r="J38" s="413" t="e">
        <f>VLOOKUP($M38,УЧАСТНИКИ!$A$1:$K$716,9,FALSE)</f>
        <v>#N/A</v>
      </c>
      <c r="K38" s="152"/>
      <c r="L38" s="304" t="e">
        <f>VLOOKUP($M38,УЧАСТНИКИ!$A$1:$K$716,10,FALSE)</f>
        <v>#N/A</v>
      </c>
      <c r="M38" s="192"/>
      <c r="O38" s="54"/>
      <c r="P38" s="54"/>
      <c r="Q38" s="54"/>
      <c r="R38" s="54"/>
      <c r="S38" s="54"/>
      <c r="T38" s="54"/>
      <c r="U38" s="54"/>
    </row>
    <row r="39" spans="1:21" ht="17.100000000000001" customHeight="1" x14ac:dyDescent="0.2">
      <c r="A39" s="150">
        <v>32</v>
      </c>
      <c r="B39" s="303" t="e">
        <f>VLOOKUP($M39,УЧАСТНИКИ!$A$1:$K$716,3,FALSE)</f>
        <v>#N/A</v>
      </c>
      <c r="C39" s="151" t="e">
        <f>VLOOKUP($M39,УЧАСТНИКИ!$A$1:$K$716,4,FALSE)</f>
        <v>#N/A</v>
      </c>
      <c r="D39" s="151" t="e">
        <f>VLOOKUP($M39,УЧАСТНИКИ!$A$1:$K$716,8,FALSE)</f>
        <v>#N/A</v>
      </c>
      <c r="E39" s="262" t="e">
        <f>VLOOKUP($M39,УЧАСТНИКИ!$A$1:$K$716,5,FALSE)</f>
        <v>#N/A</v>
      </c>
      <c r="F39" s="262" t="e">
        <f>VLOOKUP($M39,УЧАСТНИКИ!$A$1:$K$716,11,FALSE)</f>
        <v>#N/A</v>
      </c>
      <c r="G39" s="160"/>
      <c r="H39" s="160"/>
      <c r="I39" s="152"/>
      <c r="J39" s="413" t="e">
        <f>VLOOKUP($M39,УЧАСТНИКИ!$A$1:$K$716,9,FALSE)</f>
        <v>#N/A</v>
      </c>
      <c r="K39" s="152"/>
      <c r="L39" s="304" t="e">
        <f>VLOOKUP($M39,УЧАСТНИКИ!$A$1:$K$716,10,FALSE)</f>
        <v>#N/A</v>
      </c>
      <c r="M39" s="192"/>
      <c r="O39" s="54"/>
      <c r="P39" s="54"/>
      <c r="Q39" s="54"/>
      <c r="R39" s="54"/>
      <c r="S39" s="54"/>
      <c r="T39" s="54"/>
      <c r="U39" s="54"/>
    </row>
    <row r="40" spans="1:21" ht="17.100000000000001" customHeight="1" x14ac:dyDescent="0.2">
      <c r="A40" s="150">
        <v>33</v>
      </c>
      <c r="B40" s="303" t="e">
        <f>VLOOKUP($M40,УЧАСТНИКИ!$A$1:$K$716,3,FALSE)</f>
        <v>#N/A</v>
      </c>
      <c r="C40" s="151" t="e">
        <f>VLOOKUP($M40,УЧАСТНИКИ!$A$1:$K$716,4,FALSE)</f>
        <v>#N/A</v>
      </c>
      <c r="D40" s="151" t="e">
        <f>VLOOKUP($M40,УЧАСТНИКИ!$A$1:$K$716,8,FALSE)</f>
        <v>#N/A</v>
      </c>
      <c r="E40" s="262" t="e">
        <f>VLOOKUP($M40,УЧАСТНИКИ!$A$1:$K$716,5,FALSE)</f>
        <v>#N/A</v>
      </c>
      <c r="F40" s="262" t="e">
        <f>VLOOKUP($M40,УЧАСТНИКИ!$A$1:$K$716,11,FALSE)</f>
        <v>#N/A</v>
      </c>
      <c r="G40" s="160"/>
      <c r="H40" s="160"/>
      <c r="I40" s="152"/>
      <c r="J40" s="413" t="e">
        <f>VLOOKUP($M40,УЧАСТНИКИ!$A$1:$K$716,9,FALSE)</f>
        <v>#N/A</v>
      </c>
      <c r="K40" s="152"/>
      <c r="L40" s="304" t="e">
        <f>VLOOKUP($M40,УЧАСТНИКИ!$A$1:$K$716,10,FALSE)</f>
        <v>#N/A</v>
      </c>
      <c r="M40" s="192"/>
      <c r="O40" s="54"/>
      <c r="P40" s="54"/>
      <c r="Q40" s="54"/>
      <c r="R40" s="54"/>
      <c r="S40" s="54"/>
      <c r="T40" s="54"/>
      <c r="U40" s="54"/>
    </row>
    <row r="41" spans="1:21" ht="17.100000000000001" customHeight="1" x14ac:dyDescent="0.2">
      <c r="A41" s="150">
        <v>34</v>
      </c>
      <c r="B41" s="303" t="e">
        <f>VLOOKUP($M41,УЧАСТНИКИ!$A$1:$K$716,3,FALSE)</f>
        <v>#N/A</v>
      </c>
      <c r="C41" s="151" t="e">
        <f>VLOOKUP($M41,УЧАСТНИКИ!$A$1:$K$716,4,FALSE)</f>
        <v>#N/A</v>
      </c>
      <c r="D41" s="151" t="e">
        <f>VLOOKUP($M41,УЧАСТНИКИ!$A$1:$K$716,8,FALSE)</f>
        <v>#N/A</v>
      </c>
      <c r="E41" s="262" t="e">
        <f>VLOOKUP($M41,УЧАСТНИКИ!$A$1:$K$716,5,FALSE)</f>
        <v>#N/A</v>
      </c>
      <c r="F41" s="262" t="e">
        <f>VLOOKUP($M41,УЧАСТНИКИ!$A$1:$K$716,11,FALSE)</f>
        <v>#N/A</v>
      </c>
      <c r="G41" s="160"/>
      <c r="H41" s="160"/>
      <c r="I41" s="152"/>
      <c r="J41" s="413" t="e">
        <f>VLOOKUP($M41,УЧАСТНИКИ!$A$1:$K$716,9,FALSE)</f>
        <v>#N/A</v>
      </c>
      <c r="K41" s="152"/>
      <c r="L41" s="304" t="e">
        <f>VLOOKUP($M41,УЧАСТНИКИ!$A$1:$K$716,10,FALSE)</f>
        <v>#N/A</v>
      </c>
      <c r="M41" s="192"/>
      <c r="O41" s="54"/>
      <c r="P41" s="54"/>
      <c r="Q41" s="54"/>
      <c r="R41" s="54"/>
      <c r="S41" s="54"/>
      <c r="T41" s="54"/>
      <c r="U41" s="54"/>
    </row>
    <row r="42" spans="1:21" ht="17.100000000000001" customHeight="1" x14ac:dyDescent="0.2">
      <c r="A42" s="150">
        <v>35</v>
      </c>
      <c r="B42" s="303" t="e">
        <f>VLOOKUP($M42,УЧАСТНИКИ!$A$1:$K$716,3,FALSE)</f>
        <v>#N/A</v>
      </c>
      <c r="C42" s="151" t="e">
        <f>VLOOKUP($M42,УЧАСТНИКИ!$A$1:$K$716,4,FALSE)</f>
        <v>#N/A</v>
      </c>
      <c r="D42" s="151" t="e">
        <f>VLOOKUP($M42,УЧАСТНИКИ!$A$1:$K$716,8,FALSE)</f>
        <v>#N/A</v>
      </c>
      <c r="E42" s="262" t="e">
        <f>VLOOKUP($M42,УЧАСТНИКИ!$A$1:$K$716,5,FALSE)</f>
        <v>#N/A</v>
      </c>
      <c r="F42" s="262" t="e">
        <f>VLOOKUP($M42,УЧАСТНИКИ!$A$1:$K$716,11,FALSE)</f>
        <v>#N/A</v>
      </c>
      <c r="G42" s="160"/>
      <c r="H42" s="160"/>
      <c r="I42" s="152"/>
      <c r="J42" s="413" t="e">
        <f>VLOOKUP($M42,УЧАСТНИКИ!$A$1:$K$716,9,FALSE)</f>
        <v>#N/A</v>
      </c>
      <c r="K42" s="152"/>
      <c r="L42" s="304" t="e">
        <f>VLOOKUP($M42,УЧАСТНИКИ!$A$1:$K$716,10,FALSE)</f>
        <v>#N/A</v>
      </c>
      <c r="M42" s="192"/>
      <c r="O42" s="54"/>
      <c r="P42" s="54"/>
      <c r="Q42" s="54"/>
      <c r="R42" s="54"/>
      <c r="S42" s="54"/>
      <c r="T42" s="54"/>
      <c r="U42" s="54"/>
    </row>
    <row r="43" spans="1:21" ht="17.100000000000001" customHeight="1" x14ac:dyDescent="0.2">
      <c r="A43" s="150">
        <v>36</v>
      </c>
      <c r="B43" s="303" t="e">
        <f>VLOOKUP($M43,УЧАСТНИКИ!$A$1:$K$716,3,FALSE)</f>
        <v>#N/A</v>
      </c>
      <c r="C43" s="151" t="e">
        <f>VLOOKUP($M43,УЧАСТНИКИ!$A$1:$K$716,4,FALSE)</f>
        <v>#N/A</v>
      </c>
      <c r="D43" s="151" t="e">
        <f>VLOOKUP($M43,УЧАСТНИКИ!$A$1:$K$716,8,FALSE)</f>
        <v>#N/A</v>
      </c>
      <c r="E43" s="262" t="e">
        <f>VLOOKUP($M43,УЧАСТНИКИ!$A$1:$K$716,5,FALSE)</f>
        <v>#N/A</v>
      </c>
      <c r="F43" s="262" t="e">
        <f>VLOOKUP($M43,УЧАСТНИКИ!$A$1:$K$716,11,FALSE)</f>
        <v>#N/A</v>
      </c>
      <c r="G43" s="160"/>
      <c r="H43" s="160"/>
      <c r="I43" s="152"/>
      <c r="J43" s="413" t="e">
        <f>VLOOKUP($M43,УЧАСТНИКИ!$A$1:$K$716,9,FALSE)</f>
        <v>#N/A</v>
      </c>
      <c r="K43" s="152"/>
      <c r="L43" s="304" t="e">
        <f>VLOOKUP($M43,УЧАСТНИКИ!$A$1:$K$716,10,FALSE)</f>
        <v>#N/A</v>
      </c>
      <c r="M43" s="192"/>
      <c r="O43" s="54"/>
      <c r="P43" s="54"/>
      <c r="Q43" s="54"/>
      <c r="R43" s="54"/>
      <c r="S43" s="54"/>
      <c r="T43" s="54"/>
      <c r="U43" s="54"/>
    </row>
    <row r="44" spans="1:21" ht="17.100000000000001" customHeight="1" x14ac:dyDescent="0.2">
      <c r="A44" s="150">
        <v>37</v>
      </c>
      <c r="B44" s="303" t="e">
        <f>VLOOKUP($M44,УЧАСТНИКИ!$A$1:$K$716,3,FALSE)</f>
        <v>#N/A</v>
      </c>
      <c r="C44" s="151" t="e">
        <f>VLOOKUP($M44,УЧАСТНИКИ!$A$1:$K$716,4,FALSE)</f>
        <v>#N/A</v>
      </c>
      <c r="D44" s="151" t="e">
        <f>VLOOKUP($M44,УЧАСТНИКИ!$A$1:$K$716,8,FALSE)</f>
        <v>#N/A</v>
      </c>
      <c r="E44" s="262" t="e">
        <f>VLOOKUP($M44,УЧАСТНИКИ!$A$1:$K$716,5,FALSE)</f>
        <v>#N/A</v>
      </c>
      <c r="F44" s="262" t="e">
        <f>VLOOKUP($M44,УЧАСТНИКИ!$A$1:$K$716,11,FALSE)</f>
        <v>#N/A</v>
      </c>
      <c r="G44" s="160"/>
      <c r="H44" s="160"/>
      <c r="I44" s="152"/>
      <c r="J44" s="413" t="e">
        <f>VLOOKUP($M44,УЧАСТНИКИ!$A$1:$K$716,9,FALSE)</f>
        <v>#N/A</v>
      </c>
      <c r="K44" s="152"/>
      <c r="L44" s="304" t="e">
        <f>VLOOKUP($M44,УЧАСТНИКИ!$A$1:$K$716,10,FALSE)</f>
        <v>#N/A</v>
      </c>
      <c r="M44" s="192"/>
      <c r="O44" s="54"/>
      <c r="P44" s="54"/>
      <c r="Q44" s="54"/>
      <c r="R44" s="54"/>
      <c r="S44" s="54"/>
      <c r="T44" s="54"/>
      <c r="U44" s="54"/>
    </row>
    <row r="45" spans="1:21" ht="17.100000000000001" customHeight="1" x14ac:dyDescent="0.2">
      <c r="A45" s="150">
        <v>38</v>
      </c>
      <c r="B45" s="303" t="e">
        <f>VLOOKUP($M45,УЧАСТНИКИ!$A$1:$K$716,3,FALSE)</f>
        <v>#N/A</v>
      </c>
      <c r="C45" s="151" t="e">
        <f>VLOOKUP($M45,УЧАСТНИКИ!$A$1:$K$716,4,FALSE)</f>
        <v>#N/A</v>
      </c>
      <c r="D45" s="151" t="e">
        <f>VLOOKUP($M45,УЧАСТНИКИ!$A$1:$K$716,8,FALSE)</f>
        <v>#N/A</v>
      </c>
      <c r="E45" s="262" t="e">
        <f>VLOOKUP($M45,УЧАСТНИКИ!$A$1:$K$716,5,FALSE)</f>
        <v>#N/A</v>
      </c>
      <c r="F45" s="262" t="e">
        <f>VLOOKUP($M45,УЧАСТНИКИ!$A$1:$K$716,11,FALSE)</f>
        <v>#N/A</v>
      </c>
      <c r="G45" s="160"/>
      <c r="H45" s="160"/>
      <c r="I45" s="152"/>
      <c r="J45" s="413" t="e">
        <f>VLOOKUP($M45,УЧАСТНИКИ!$A$1:$K$716,9,FALSE)</f>
        <v>#N/A</v>
      </c>
      <c r="K45" s="152"/>
      <c r="L45" s="304" t="e">
        <f>VLOOKUP($M45,УЧАСТНИКИ!$A$1:$K$716,10,FALSE)</f>
        <v>#N/A</v>
      </c>
      <c r="M45" s="192"/>
      <c r="O45" s="54"/>
      <c r="P45" s="54"/>
      <c r="Q45" s="54"/>
      <c r="R45" s="54"/>
      <c r="S45" s="54"/>
      <c r="T45" s="54"/>
      <c r="U45" s="54"/>
    </row>
    <row r="46" spans="1:21" ht="17.100000000000001" customHeight="1" x14ac:dyDescent="0.2">
      <c r="A46" s="150">
        <v>39</v>
      </c>
      <c r="B46" s="303" t="e">
        <f>VLOOKUP($M46,УЧАСТНИКИ!$A$1:$K$716,3,FALSE)</f>
        <v>#N/A</v>
      </c>
      <c r="C46" s="151" t="e">
        <f>VLOOKUP($M46,УЧАСТНИКИ!$A$1:$K$716,4,FALSE)</f>
        <v>#N/A</v>
      </c>
      <c r="D46" s="151" t="e">
        <f>VLOOKUP($M46,УЧАСТНИКИ!$A$1:$K$716,8,FALSE)</f>
        <v>#N/A</v>
      </c>
      <c r="E46" s="262" t="e">
        <f>VLOOKUP($M46,УЧАСТНИКИ!$A$1:$K$716,5,FALSE)</f>
        <v>#N/A</v>
      </c>
      <c r="F46" s="262" t="e">
        <f>VLOOKUP($M46,УЧАСТНИКИ!$A$1:$K$716,11,FALSE)</f>
        <v>#N/A</v>
      </c>
      <c r="G46" s="160"/>
      <c r="H46" s="160"/>
      <c r="I46" s="152"/>
      <c r="J46" s="413" t="e">
        <f>VLOOKUP($M46,УЧАСТНИКИ!$A$1:$K$716,9,FALSE)</f>
        <v>#N/A</v>
      </c>
      <c r="K46" s="152"/>
      <c r="L46" s="304" t="e">
        <f>VLOOKUP($M46,УЧАСТНИКИ!$A$1:$K$716,10,FALSE)</f>
        <v>#N/A</v>
      </c>
      <c r="M46" s="192"/>
      <c r="O46" s="54"/>
      <c r="P46" s="54"/>
      <c r="Q46" s="54"/>
      <c r="R46" s="54"/>
      <c r="S46" s="54"/>
      <c r="T46" s="54"/>
      <c r="U46" s="54"/>
    </row>
    <row r="47" spans="1:21" ht="17.100000000000001" customHeight="1" x14ac:dyDescent="0.2">
      <c r="A47" s="150">
        <v>40</v>
      </c>
      <c r="B47" s="303" t="e">
        <f>VLOOKUP($M47,УЧАСТНИКИ!$A$1:$K$716,3,FALSE)</f>
        <v>#N/A</v>
      </c>
      <c r="C47" s="151" t="e">
        <f>VLOOKUP($M47,УЧАСТНИКИ!$A$1:$K$716,4,FALSE)</f>
        <v>#N/A</v>
      </c>
      <c r="D47" s="151" t="e">
        <f>VLOOKUP($M47,УЧАСТНИКИ!$A$1:$K$716,8,FALSE)</f>
        <v>#N/A</v>
      </c>
      <c r="E47" s="262" t="e">
        <f>VLOOKUP($M47,УЧАСТНИКИ!$A$1:$K$716,5,FALSE)</f>
        <v>#N/A</v>
      </c>
      <c r="F47" s="262" t="e">
        <f>VLOOKUP($M47,УЧАСТНИКИ!$A$1:$K$716,11,FALSE)</f>
        <v>#N/A</v>
      </c>
      <c r="G47" s="160"/>
      <c r="H47" s="160"/>
      <c r="I47" s="152"/>
      <c r="J47" s="413" t="e">
        <f>VLOOKUP($M47,УЧАСТНИКИ!$A$1:$K$716,9,FALSE)</f>
        <v>#N/A</v>
      </c>
      <c r="K47" s="152"/>
      <c r="L47" s="304" t="e">
        <f>VLOOKUP($M47,УЧАСТНИКИ!$A$1:$K$716,10,FALSE)</f>
        <v>#N/A</v>
      </c>
      <c r="M47" s="192"/>
      <c r="O47" s="54"/>
      <c r="P47" s="54"/>
      <c r="Q47" s="54"/>
      <c r="R47" s="54"/>
      <c r="S47" s="54"/>
      <c r="T47" s="54"/>
      <c r="U47" s="54"/>
    </row>
    <row r="48" spans="1:21" ht="17.100000000000001" customHeight="1" x14ac:dyDescent="0.2">
      <c r="A48" s="150"/>
      <c r="B48" s="303" t="e">
        <f>VLOOKUP($M48,УЧАСТНИКИ!$A$1:$K$716,3,FALSE)</f>
        <v>#N/A</v>
      </c>
      <c r="C48" s="151" t="e">
        <f>VLOOKUP($M48,УЧАСТНИКИ!$A$1:$K$716,4,FALSE)</f>
        <v>#N/A</v>
      </c>
      <c r="D48" s="151" t="e">
        <f>VLOOKUP($M48,УЧАСТНИКИ!$A$1:$K$716,8,FALSE)</f>
        <v>#N/A</v>
      </c>
      <c r="E48" s="262" t="e">
        <f>VLOOKUP($M48,УЧАСТНИКИ!$A$1:$K$716,5,FALSE)</f>
        <v>#N/A</v>
      </c>
      <c r="F48" s="262" t="e">
        <f>VLOOKUP($M48,УЧАСТНИКИ!$A$1:$K$716,11,FALSE)</f>
        <v>#N/A</v>
      </c>
      <c r="G48" s="160"/>
      <c r="H48" s="160"/>
      <c r="I48" s="152"/>
      <c r="J48" s="413" t="e">
        <f>VLOOKUP($M48,УЧАСТНИКИ!$A$1:$K$716,9,FALSE)</f>
        <v>#N/A</v>
      </c>
      <c r="K48" s="152"/>
      <c r="L48" s="304" t="e">
        <f>VLOOKUP($M48,УЧАСТНИКИ!$A$1:$K$716,10,FALSE)</f>
        <v>#N/A</v>
      </c>
      <c r="M48" s="192"/>
      <c r="O48" s="54"/>
      <c r="P48" s="54"/>
      <c r="Q48" s="54"/>
      <c r="R48" s="54"/>
      <c r="S48" s="54"/>
      <c r="T48" s="54"/>
      <c r="U48" s="54"/>
    </row>
    <row r="49" spans="1:21" ht="17.100000000000001" customHeight="1" x14ac:dyDescent="0.2">
      <c r="A49" s="150"/>
      <c r="B49" s="303" t="e">
        <f>VLOOKUP($M49,УЧАСТНИКИ!$A$1:$K$716,3,FALSE)</f>
        <v>#N/A</v>
      </c>
      <c r="C49" s="151" t="e">
        <f>VLOOKUP($M49,УЧАСТНИКИ!$A$1:$K$716,4,FALSE)</f>
        <v>#N/A</v>
      </c>
      <c r="D49" s="151" t="e">
        <f>VLOOKUP($M49,УЧАСТНИКИ!$A$1:$K$716,8,FALSE)</f>
        <v>#N/A</v>
      </c>
      <c r="E49" s="262" t="e">
        <f>VLOOKUP($M49,УЧАСТНИКИ!$A$1:$K$716,5,FALSE)</f>
        <v>#N/A</v>
      </c>
      <c r="F49" s="262" t="e">
        <f>VLOOKUP($M49,УЧАСТНИКИ!$A$1:$K$716,11,FALSE)</f>
        <v>#N/A</v>
      </c>
      <c r="G49" s="160"/>
      <c r="H49" s="160"/>
      <c r="I49" s="152"/>
      <c r="J49" s="413" t="e">
        <f>VLOOKUP($M49,УЧАСТНИКИ!$A$1:$K$716,9,FALSE)</f>
        <v>#N/A</v>
      </c>
      <c r="K49" s="152"/>
      <c r="L49" s="304" t="e">
        <f>VLOOKUP($M49,УЧАСТНИКИ!$A$1:$K$716,10,FALSE)</f>
        <v>#N/A</v>
      </c>
      <c r="M49" s="192"/>
      <c r="O49" s="54"/>
      <c r="P49" s="54"/>
      <c r="Q49" s="54"/>
      <c r="R49" s="54"/>
      <c r="S49" s="54"/>
      <c r="T49" s="54"/>
      <c r="U49" s="54"/>
    </row>
  </sheetData>
  <sortState ref="B11:M16">
    <sortCondition ref="H11:H16"/>
  </sortState>
  <customSheetViews>
    <customSheetView guid="{B28A55F2-F506-44F5-8B45-C06C81F4E83D}" hiddenRows="1" showRuler="0">
      <selection activeCell="M11" sqref="M11"/>
      <pageMargins left="0.39370078740157483" right="0.39370078740157483" top="0.59055118110236227" bottom="0.59055118110236227" header="0.51181102362204722" footer="0.51181102362204722"/>
      <pageSetup paperSize="9" orientation="portrait" horizontalDpi="300" verticalDpi="300" r:id="rId1"/>
      <headerFooter alignWithMargins="0"/>
    </customSheetView>
  </customSheetViews>
  <mergeCells count="8">
    <mergeCell ref="B10:C10"/>
    <mergeCell ref="A1:L1"/>
    <mergeCell ref="A3:L3"/>
    <mergeCell ref="A2:L2"/>
    <mergeCell ref="A5:L5"/>
    <mergeCell ref="A4:L4"/>
    <mergeCell ref="A7:B7"/>
    <mergeCell ref="H8:L8"/>
  </mergeCells>
  <phoneticPr fontId="1" type="noConversion"/>
  <pageMargins left="0.39370078740157483" right="0.39370078740157483" top="0.31496062992125984" bottom="0.27559055118110237" header="0" footer="0"/>
  <pageSetup paperSize="9" scale="89" fitToHeight="10" orientation="landscape" r:id="rId2"/>
  <headerFooter alignWithMargins="0"/>
  <rowBreaks count="1" manualBreakCount="1">
    <brk id="47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L51"/>
  <sheetViews>
    <sheetView view="pageBreakPreview" zoomScaleNormal="100" zoomScaleSheetLayoutView="100" workbookViewId="0">
      <selection activeCell="F12" sqref="F12:F13"/>
    </sheetView>
  </sheetViews>
  <sheetFormatPr defaultRowHeight="12.75" x14ac:dyDescent="0.2"/>
  <cols>
    <col min="1" max="1" width="4" style="6" customWidth="1"/>
    <col min="2" max="2" width="24.7109375" style="6" bestFit="1" customWidth="1"/>
    <col min="3" max="3" width="13.5703125" style="6" customWidth="1"/>
    <col min="4" max="4" width="17.85546875" style="85" bestFit="1" customWidth="1"/>
    <col min="5" max="5" width="20.42578125" style="6" bestFit="1" customWidth="1"/>
    <col min="6" max="6" width="10.42578125" style="6" customWidth="1"/>
    <col min="7" max="7" width="10.28515625" style="6" customWidth="1"/>
    <col min="8" max="8" width="13.85546875" style="162" customWidth="1"/>
    <col min="9" max="9" width="10.42578125" style="6" hidden="1" customWidth="1"/>
    <col min="10" max="10" width="8" style="6" customWidth="1"/>
    <col min="11" max="16384" width="9.140625" style="6"/>
  </cols>
  <sheetData>
    <row r="1" spans="1:11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244"/>
    </row>
    <row r="2" spans="1:11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244"/>
    </row>
    <row r="3" spans="1:11" ht="27.7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197"/>
      <c r="J3" s="197"/>
      <c r="K3" s="244"/>
    </row>
    <row r="4" spans="1:11" x14ac:dyDescent="0.2">
      <c r="A4" s="437"/>
      <c r="B4" s="437"/>
      <c r="C4" s="4"/>
      <c r="D4" s="154"/>
      <c r="E4" s="155"/>
      <c r="I4" s="7"/>
      <c r="J4" s="4"/>
    </row>
    <row r="5" spans="1:11" ht="18" x14ac:dyDescent="0.25">
      <c r="A5" s="442" t="s">
        <v>417</v>
      </c>
      <c r="B5" s="442"/>
      <c r="C5" s="4"/>
      <c r="D5" s="493" t="s">
        <v>573</v>
      </c>
      <c r="E5" s="155"/>
      <c r="H5" s="226" t="str">
        <f>d_1</f>
        <v>06 ИЮЛЯ 2017г.</v>
      </c>
    </row>
    <row r="6" spans="1:11" ht="14.25" customHeight="1" x14ac:dyDescent="0.25">
      <c r="A6" s="22"/>
      <c r="C6" s="4"/>
      <c r="E6" s="156"/>
      <c r="G6" s="10"/>
      <c r="H6" s="227" t="str">
        <f>d_5</f>
        <v>г. Казань, Футбольно-легкоатлетический манеж</v>
      </c>
    </row>
    <row r="7" spans="1:11" ht="18" x14ac:dyDescent="0.2">
      <c r="A7" s="27" t="s">
        <v>38</v>
      </c>
      <c r="B7" s="27" t="s">
        <v>39</v>
      </c>
      <c r="C7" s="27" t="s">
        <v>37</v>
      </c>
      <c r="D7" s="157" t="s">
        <v>104</v>
      </c>
      <c r="E7" s="157" t="s">
        <v>105</v>
      </c>
      <c r="F7" s="27" t="s">
        <v>16</v>
      </c>
      <c r="G7" s="27" t="s">
        <v>59</v>
      </c>
      <c r="H7" s="163" t="s">
        <v>10</v>
      </c>
      <c r="I7" s="27" t="s">
        <v>28</v>
      </c>
      <c r="J7" s="27" t="s">
        <v>41</v>
      </c>
    </row>
    <row r="8" spans="1:11" ht="15.75" customHeight="1" x14ac:dyDescent="0.2">
      <c r="A8" s="79"/>
      <c r="B8" s="438" t="str">
        <f>Name_8</f>
        <v>МУЖЧИНЫ 2001г.р. и старше</v>
      </c>
      <c r="C8" s="438"/>
      <c r="D8" s="81"/>
      <c r="E8" s="79"/>
      <c r="F8" s="79"/>
      <c r="G8" s="79"/>
      <c r="H8" s="228"/>
      <c r="I8" s="49"/>
      <c r="J8" s="49"/>
    </row>
    <row r="9" spans="1:11" ht="16.5" customHeight="1" x14ac:dyDescent="0.25">
      <c r="A9" s="49"/>
      <c r="B9" s="80" t="s">
        <v>24</v>
      </c>
      <c r="C9" s="49"/>
      <c r="D9" s="82"/>
      <c r="E9" s="49"/>
      <c r="F9" s="49"/>
      <c r="G9" s="49"/>
      <c r="H9" s="164"/>
      <c r="I9" s="47"/>
      <c r="J9" s="164"/>
    </row>
    <row r="10" spans="1:11" ht="21" customHeight="1" x14ac:dyDescent="0.2">
      <c r="A10" s="47" t="s">
        <v>17</v>
      </c>
      <c r="B10" s="293"/>
      <c r="C10" s="108"/>
      <c r="D10" s="230"/>
      <c r="E10" s="230"/>
      <c r="F10" s="192"/>
      <c r="G10" s="199"/>
      <c r="H10" s="229"/>
      <c r="I10" s="47"/>
      <c r="J10" s="108"/>
    </row>
    <row r="11" spans="1:11" ht="21" customHeight="1" x14ac:dyDescent="0.2">
      <c r="A11" s="47" t="s">
        <v>18</v>
      </c>
      <c r="B11" s="293"/>
      <c r="C11" s="108"/>
      <c r="D11" s="230"/>
      <c r="E11" s="230"/>
      <c r="F11" s="192" t="s">
        <v>63</v>
      </c>
      <c r="G11" s="199"/>
      <c r="H11" s="229"/>
      <c r="I11" s="47"/>
      <c r="J11" s="108"/>
    </row>
    <row r="12" spans="1:11" ht="21" customHeight="1" x14ac:dyDescent="0.2">
      <c r="A12" s="47" t="s">
        <v>19</v>
      </c>
      <c r="B12" s="293" t="str">
        <f>VLOOKUP($F12,УЧАСТНИКИ!$A$2:$K$705,3,FALSE)</f>
        <v>ГИЛЯЗОВ АЙДАР</v>
      </c>
      <c r="C12" s="108">
        <f>VLOOKUP($F12,УЧАСТНИКИ!$A$2:$K$705,4,FALSE)</f>
        <v>1987</v>
      </c>
      <c r="D12" s="230" t="str">
        <f>VLOOKUP($F12,УЧАСТНИКИ!$A$2:$K$705,5,FALSE)</f>
        <v>НИЖНЕКАМСК</v>
      </c>
      <c r="E12" s="230" t="str">
        <f>VLOOKUP($F12,УЧАСТНИКИ!$A$2:$K$705,11,FALSE)</f>
        <v>НЕФТЕХИМИК</v>
      </c>
      <c r="F12" s="192">
        <v>3870</v>
      </c>
      <c r="G12" s="199"/>
      <c r="H12" s="229"/>
      <c r="I12" s="47"/>
      <c r="J12" s="108" t="str">
        <f>VLOOKUP($F12,УЧАСТНИКИ!$A$2:$K$132,9,FALSE)</f>
        <v>Л</v>
      </c>
    </row>
    <row r="13" spans="1:11" ht="21" customHeight="1" x14ac:dyDescent="0.2">
      <c r="A13" s="47" t="s">
        <v>20</v>
      </c>
      <c r="B13" s="293" t="str">
        <f>VLOOKUP($F13,УЧАСТНИКИ!$A$2:$K$705,3,FALSE)</f>
        <v>КРИВОШЕЕВ ВЛАДИСЛАВ</v>
      </c>
      <c r="C13" s="108">
        <f>VLOOKUP($F13,УЧАСТНИКИ!$A$2:$K$705,4,FALSE)</f>
        <v>1997</v>
      </c>
      <c r="D13" s="230" t="str">
        <f>VLOOKUP($F13,УЧАСТНИКИ!$A$2:$K$705,5,FALSE)</f>
        <v>КАЗАНЬ</v>
      </c>
      <c r="E13" s="230" t="str">
        <f>VLOOKUP($F13,УЧАСТНИКИ!$A$2:$K$705,11,FALSE)</f>
        <v>СДЮСШОР ЛА</v>
      </c>
      <c r="F13" s="192">
        <v>3830</v>
      </c>
      <c r="G13" s="199"/>
      <c r="H13" s="229"/>
      <c r="I13" s="47"/>
      <c r="J13" s="108">
        <f>VLOOKUP($F13,УЧАСТНИКИ!$A$2:$K$132,9,FALSE)</f>
        <v>3</v>
      </c>
    </row>
    <row r="14" spans="1:11" ht="21" customHeight="1" x14ac:dyDescent="0.2">
      <c r="A14" s="47" t="s">
        <v>21</v>
      </c>
      <c r="B14" s="293"/>
      <c r="C14" s="108"/>
      <c r="D14" s="230"/>
      <c r="E14" s="230"/>
      <c r="F14" s="192"/>
      <c r="G14" s="199"/>
      <c r="H14" s="229"/>
      <c r="I14" s="47"/>
      <c r="J14" s="108"/>
    </row>
    <row r="15" spans="1:11" ht="20.25" customHeight="1" x14ac:dyDescent="0.2">
      <c r="A15" s="47" t="s">
        <v>22</v>
      </c>
      <c r="B15" s="293"/>
      <c r="C15" s="108"/>
      <c r="D15" s="230"/>
      <c r="E15" s="230"/>
      <c r="F15" s="192"/>
      <c r="G15" s="199"/>
      <c r="H15" s="229"/>
      <c r="I15" s="47"/>
      <c r="J15" s="108"/>
    </row>
    <row r="16" spans="1:11" ht="15.75" hidden="1" customHeight="1" x14ac:dyDescent="0.25">
      <c r="A16" s="49"/>
      <c r="B16" s="80" t="s">
        <v>25</v>
      </c>
      <c r="C16" s="49"/>
      <c r="D16" s="231"/>
      <c r="E16" s="232"/>
      <c r="F16" s="193"/>
      <c r="G16" s="193"/>
      <c r="H16" s="164"/>
      <c r="I16" s="47"/>
      <c r="J16" s="164"/>
    </row>
    <row r="17" spans="1:12" ht="21" hidden="1" customHeight="1" x14ac:dyDescent="0.2">
      <c r="A17" s="47" t="s">
        <v>17</v>
      </c>
      <c r="B17" s="293" t="e">
        <f>VLOOKUP($F17,УЧАСТНИКИ!$A$2:$K$705,3,FALSE)</f>
        <v>#N/A</v>
      </c>
      <c r="C17" s="108" t="e">
        <f>VLOOKUP($F17,УЧАСТНИКИ!$A$2:$K$705,4,FALSE)</f>
        <v>#N/A</v>
      </c>
      <c r="D17" s="230" t="e">
        <f>VLOOKUP($F17,УЧАСТНИКИ!$A$2:$K$705,5,FALSE)</f>
        <v>#N/A</v>
      </c>
      <c r="E17" s="230" t="e">
        <f>VLOOKUP($F17,УЧАСТНИКИ!$A$2:$K$705,11,FALSE)</f>
        <v>#N/A</v>
      </c>
      <c r="F17" s="192"/>
      <c r="G17" s="199"/>
      <c r="H17" s="229"/>
      <c r="I17" s="47"/>
      <c r="J17" s="108" t="e">
        <f>VLOOKUP($F17,УЧАСТНИКИ!$A$2:$K$132,9,FALSE)</f>
        <v>#N/A</v>
      </c>
    </row>
    <row r="18" spans="1:12" ht="21" hidden="1" customHeight="1" x14ac:dyDescent="0.2">
      <c r="A18" s="47" t="s">
        <v>18</v>
      </c>
      <c r="B18" s="293" t="e">
        <f>VLOOKUP($F18,УЧАСТНИКИ!$A$2:$K$705,3,FALSE)</f>
        <v>#N/A</v>
      </c>
      <c r="C18" s="108" t="e">
        <f>VLOOKUP($F18,УЧАСТНИКИ!$A$2:$K$705,4,FALSE)</f>
        <v>#N/A</v>
      </c>
      <c r="D18" s="230" t="e">
        <f>VLOOKUP($F18,УЧАСТНИКИ!$A$2:$K$705,5,FALSE)</f>
        <v>#N/A</v>
      </c>
      <c r="E18" s="230" t="e">
        <f>VLOOKUP($F18,УЧАСТНИКИ!$A$2:$K$705,11,FALSE)</f>
        <v>#N/A</v>
      </c>
      <c r="F18" s="192"/>
      <c r="G18" s="199"/>
      <c r="H18" s="229"/>
      <c r="I18" s="47"/>
      <c r="J18" s="108" t="e">
        <f>VLOOKUP($F18,УЧАСТНИКИ!$A$2:$K$132,9,FALSE)</f>
        <v>#N/A</v>
      </c>
    </row>
    <row r="19" spans="1:12" ht="21" hidden="1" customHeight="1" x14ac:dyDescent="0.2">
      <c r="A19" s="47" t="s">
        <v>19</v>
      </c>
      <c r="B19" s="293" t="e">
        <f>VLOOKUP($F19,УЧАСТНИКИ!$A$2:$K$705,3,FALSE)</f>
        <v>#N/A</v>
      </c>
      <c r="C19" s="108" t="e">
        <f>VLOOKUP($F19,УЧАСТНИКИ!$A$2:$K$705,4,FALSE)</f>
        <v>#N/A</v>
      </c>
      <c r="D19" s="230" t="e">
        <f>VLOOKUP($F19,УЧАСТНИКИ!$A$2:$K$705,5,FALSE)</f>
        <v>#N/A</v>
      </c>
      <c r="E19" s="230" t="e">
        <f>VLOOKUP($F19,УЧАСТНИКИ!$A$2:$K$705,11,FALSE)</f>
        <v>#N/A</v>
      </c>
      <c r="F19" s="192"/>
      <c r="G19" s="199"/>
      <c r="H19" s="229"/>
      <c r="I19" s="47"/>
      <c r="J19" s="108" t="e">
        <f>VLOOKUP($F19,УЧАСТНИКИ!$A$2:$K$132,9,FALSE)</f>
        <v>#N/A</v>
      </c>
    </row>
    <row r="20" spans="1:12" ht="21" hidden="1" customHeight="1" x14ac:dyDescent="0.2">
      <c r="A20" s="47" t="s">
        <v>20</v>
      </c>
      <c r="B20" s="293" t="e">
        <f>VLOOKUP($F20,УЧАСТНИКИ!$A$2:$K$705,3,FALSE)</f>
        <v>#N/A</v>
      </c>
      <c r="C20" s="108" t="e">
        <f>VLOOKUP($F20,УЧАСТНИКИ!$A$2:$K$705,4,FALSE)</f>
        <v>#N/A</v>
      </c>
      <c r="D20" s="230" t="e">
        <f>VLOOKUP($F20,УЧАСТНИКИ!$A$2:$K$705,5,FALSE)</f>
        <v>#N/A</v>
      </c>
      <c r="E20" s="230" t="e">
        <f>VLOOKUP($F20,УЧАСТНИКИ!$A$2:$K$705,11,FALSE)</f>
        <v>#N/A</v>
      </c>
      <c r="F20" s="192"/>
      <c r="G20" s="199"/>
      <c r="H20" s="229"/>
      <c r="I20" s="47"/>
      <c r="J20" s="108" t="e">
        <f>VLOOKUP($F20,УЧАСТНИКИ!$A$2:$K$132,9,FALSE)</f>
        <v>#N/A</v>
      </c>
    </row>
    <row r="21" spans="1:12" ht="21" hidden="1" customHeight="1" x14ac:dyDescent="0.2">
      <c r="A21" s="47" t="s">
        <v>21</v>
      </c>
      <c r="B21" s="293" t="e">
        <f>VLOOKUP($F21,УЧАСТНИКИ!$A$2:$K$705,3,FALSE)</f>
        <v>#N/A</v>
      </c>
      <c r="C21" s="108" t="e">
        <f>VLOOKUP($F21,УЧАСТНИКИ!$A$2:$K$705,4,FALSE)</f>
        <v>#N/A</v>
      </c>
      <c r="D21" s="230" t="e">
        <f>VLOOKUP($F21,УЧАСТНИКИ!$A$2:$K$705,5,FALSE)</f>
        <v>#N/A</v>
      </c>
      <c r="E21" s="230" t="e">
        <f>VLOOKUP($F21,УЧАСТНИКИ!$A$2:$K$705,11,FALSE)</f>
        <v>#N/A</v>
      </c>
      <c r="F21" s="192"/>
      <c r="G21" s="199"/>
      <c r="H21" s="229"/>
      <c r="I21" s="47"/>
      <c r="J21" s="108" t="e">
        <f>VLOOKUP($F21,УЧАСТНИКИ!$A$2:$K$132,9,FALSE)</f>
        <v>#N/A</v>
      </c>
    </row>
    <row r="22" spans="1:12" ht="20.25" hidden="1" customHeight="1" x14ac:dyDescent="0.2">
      <c r="A22" s="47" t="s">
        <v>22</v>
      </c>
      <c r="B22" s="293" t="e">
        <f>VLOOKUP($F22,УЧАСТНИКИ!$A$2:$K$705,3,FALSE)</f>
        <v>#N/A</v>
      </c>
      <c r="C22" s="108" t="e">
        <f>VLOOKUP($F22,УЧАСТНИКИ!$A$2:$K$705,4,FALSE)</f>
        <v>#N/A</v>
      </c>
      <c r="D22" s="230" t="e">
        <f>VLOOKUP($F22,УЧАСТНИКИ!$A$2:$K$705,5,FALSE)</f>
        <v>#N/A</v>
      </c>
      <c r="E22" s="230" t="e">
        <f>VLOOKUP($F22,УЧАСТНИКИ!$A$2:$K$705,11,FALSE)</f>
        <v>#N/A</v>
      </c>
      <c r="F22" s="192"/>
      <c r="G22" s="199"/>
      <c r="H22" s="229"/>
      <c r="I22" s="47"/>
      <c r="J22" s="108" t="e">
        <f>VLOOKUP($F22,УЧАСТНИКИ!$A$2:$K$132,9,FALSE)</f>
        <v>#N/A</v>
      </c>
    </row>
    <row r="23" spans="1:12" ht="21" hidden="1" customHeight="1" x14ac:dyDescent="0.2">
      <c r="A23" s="79"/>
      <c r="B23" s="438" t="str">
        <f>Name_8</f>
        <v>МУЖЧИНЫ 2001г.р. и старше</v>
      </c>
      <c r="C23" s="438"/>
      <c r="D23" s="329"/>
      <c r="E23" s="330"/>
      <c r="F23" s="79"/>
      <c r="G23" s="79"/>
      <c r="H23" s="228"/>
      <c r="I23" s="228"/>
      <c r="J23" s="228"/>
    </row>
    <row r="24" spans="1:12" ht="16.5" hidden="1" customHeight="1" x14ac:dyDescent="0.25">
      <c r="A24" s="49"/>
      <c r="B24" s="80" t="s">
        <v>26</v>
      </c>
      <c r="C24" s="49"/>
      <c r="D24" s="231"/>
      <c r="E24" s="232"/>
      <c r="F24" s="193"/>
      <c r="G24" s="193"/>
      <c r="H24" s="164"/>
      <c r="I24" s="47"/>
      <c r="J24" s="164"/>
    </row>
    <row r="25" spans="1:12" ht="15.95" hidden="1" customHeight="1" x14ac:dyDescent="0.2">
      <c r="A25" s="47" t="s">
        <v>17</v>
      </c>
      <c r="B25" s="293"/>
      <c r="C25" s="108"/>
      <c r="D25" s="230"/>
      <c r="E25" s="230"/>
      <c r="F25" s="192"/>
      <c r="G25" s="199"/>
      <c r="H25" s="229"/>
      <c r="I25" s="47"/>
      <c r="J25" s="5"/>
      <c r="L25" s="2"/>
    </row>
    <row r="26" spans="1:12" ht="21" hidden="1" customHeight="1" x14ac:dyDescent="0.2">
      <c r="A26" s="47" t="s">
        <v>18</v>
      </c>
      <c r="B26" s="293" t="e">
        <f>VLOOKUP($F26,УЧАСТНИКИ!$A$2:$K$705,3,FALSE)</f>
        <v>#N/A</v>
      </c>
      <c r="C26" s="108" t="e">
        <f>VLOOKUP($F26,УЧАСТНИКИ!$A$2:$K$705,4,FALSE)</f>
        <v>#N/A</v>
      </c>
      <c r="D26" s="230" t="e">
        <f>VLOOKUP($F26,УЧАСТНИКИ!$A$2:$K$705,5,FALSE)</f>
        <v>#N/A</v>
      </c>
      <c r="E26" s="230" t="e">
        <f>VLOOKUP($F26,УЧАСТНИКИ!$A$2:$K$705,11,FALSE)</f>
        <v>#N/A</v>
      </c>
      <c r="F26" s="192"/>
      <c r="G26" s="199"/>
      <c r="H26" s="229"/>
      <c r="I26" s="47"/>
      <c r="J26" s="5"/>
    </row>
    <row r="27" spans="1:12" ht="21" hidden="1" customHeight="1" x14ac:dyDescent="0.2">
      <c r="A27" s="47" t="s">
        <v>19</v>
      </c>
      <c r="B27" s="293" t="e">
        <f>VLOOKUP($F27,УЧАСТНИКИ!$A$2:$K$705,3,FALSE)</f>
        <v>#N/A</v>
      </c>
      <c r="C27" s="108" t="e">
        <f>VLOOKUP($F27,УЧАСТНИКИ!$A$2:$K$705,4,FALSE)</f>
        <v>#N/A</v>
      </c>
      <c r="D27" s="230" t="e">
        <f>VLOOKUP($F27,УЧАСТНИКИ!$A$2:$K$705,5,FALSE)</f>
        <v>#N/A</v>
      </c>
      <c r="E27" s="230" t="e">
        <f>VLOOKUP($F27,УЧАСТНИКИ!$A$2:$K$705,11,FALSE)</f>
        <v>#N/A</v>
      </c>
      <c r="F27" s="192"/>
      <c r="G27" s="199"/>
      <c r="H27" s="229"/>
      <c r="I27" s="47"/>
      <c r="J27" s="5"/>
    </row>
    <row r="28" spans="1:12" ht="21" hidden="1" customHeight="1" x14ac:dyDescent="0.2">
      <c r="A28" s="47" t="s">
        <v>20</v>
      </c>
      <c r="B28" s="293" t="e">
        <f>VLOOKUP($F28,УЧАСТНИКИ!$A$2:$K$705,3,FALSE)</f>
        <v>#N/A</v>
      </c>
      <c r="C28" s="108" t="e">
        <f>VLOOKUP($F28,УЧАСТНИКИ!$A$2:$K$705,4,FALSE)</f>
        <v>#N/A</v>
      </c>
      <c r="D28" s="230" t="e">
        <f>VLOOKUP($F28,УЧАСТНИКИ!$A$2:$K$705,5,FALSE)</f>
        <v>#N/A</v>
      </c>
      <c r="E28" s="230" t="e">
        <f>VLOOKUP($F28,УЧАСТНИКИ!$A$2:$K$705,11,FALSE)</f>
        <v>#N/A</v>
      </c>
      <c r="F28" s="192"/>
      <c r="G28" s="199"/>
      <c r="H28" s="229"/>
      <c r="I28" s="47"/>
      <c r="J28" s="5"/>
    </row>
    <row r="29" spans="1:12" ht="21" hidden="1" customHeight="1" x14ac:dyDescent="0.2">
      <c r="A29" s="47" t="s">
        <v>21</v>
      </c>
      <c r="B29" s="293" t="e">
        <f>VLOOKUP($F29,УЧАСТНИКИ!$A$2:$K$705,3,FALSE)</f>
        <v>#N/A</v>
      </c>
      <c r="C29" s="108" t="e">
        <f>VLOOKUP($F29,УЧАСТНИКИ!$A$2:$K$705,4,FALSE)</f>
        <v>#N/A</v>
      </c>
      <c r="D29" s="230" t="e">
        <f>VLOOKUP($F29,УЧАСТНИКИ!$A$2:$K$705,5,FALSE)</f>
        <v>#N/A</v>
      </c>
      <c r="E29" s="230" t="e">
        <f>VLOOKUP($F29,УЧАСТНИКИ!$A$2:$K$705,11,FALSE)</f>
        <v>#N/A</v>
      </c>
      <c r="F29" s="192"/>
      <c r="G29" s="199"/>
      <c r="H29" s="229"/>
      <c r="I29" s="47"/>
      <c r="J29" s="5"/>
    </row>
    <row r="30" spans="1:12" ht="20.25" hidden="1" customHeight="1" x14ac:dyDescent="0.2">
      <c r="A30" s="47" t="s">
        <v>22</v>
      </c>
      <c r="B30" s="293" t="e">
        <f>VLOOKUP($F30,УЧАСТНИКИ!$A$2:$K$705,3,FALSE)</f>
        <v>#N/A</v>
      </c>
      <c r="C30" s="108" t="e">
        <f>VLOOKUP($F30,УЧАСТНИКИ!$A$2:$K$705,4,FALSE)</f>
        <v>#N/A</v>
      </c>
      <c r="D30" s="230" t="e">
        <f>VLOOKUP($F30,УЧАСТНИКИ!$A$2:$K$705,5,FALSE)</f>
        <v>#N/A</v>
      </c>
      <c r="E30" s="230" t="e">
        <f>VLOOKUP($F30,УЧАСТНИКИ!$A$2:$K$705,11,FALSE)</f>
        <v>#N/A</v>
      </c>
      <c r="F30" s="192"/>
      <c r="G30" s="199"/>
      <c r="H30" s="229"/>
      <c r="I30" s="47"/>
      <c r="J30" s="5"/>
    </row>
    <row r="31" spans="1:12" ht="21" hidden="1" customHeight="1" x14ac:dyDescent="0.2">
      <c r="A31" s="79"/>
      <c r="B31" s="438" t="str">
        <f>Name_7</f>
        <v>МУЖЧИНЫ 2001г.р. и старше</v>
      </c>
      <c r="C31" s="438"/>
      <c r="D31" s="329"/>
      <c r="E31" s="330"/>
      <c r="F31" s="79"/>
      <c r="G31" s="79"/>
      <c r="H31" s="228"/>
      <c r="I31" s="49"/>
      <c r="J31" s="49"/>
    </row>
    <row r="32" spans="1:12" ht="15.75" hidden="1" customHeight="1" x14ac:dyDescent="0.25">
      <c r="A32" s="49"/>
      <c r="B32" s="80" t="s">
        <v>27</v>
      </c>
      <c r="C32" s="49"/>
      <c r="D32" s="231"/>
      <c r="E32" s="232"/>
      <c r="F32" s="193"/>
      <c r="G32" s="193"/>
      <c r="H32" s="164"/>
      <c r="I32" s="47"/>
      <c r="J32" s="164"/>
    </row>
    <row r="33" spans="1:12" ht="15.95" hidden="1" customHeight="1" x14ac:dyDescent="0.2">
      <c r="A33" s="47" t="s">
        <v>17</v>
      </c>
      <c r="B33" s="293"/>
      <c r="C33" s="108"/>
      <c r="D33" s="230"/>
      <c r="E33" s="230"/>
      <c r="F33" s="192"/>
      <c r="G33" s="199"/>
      <c r="H33" s="229"/>
      <c r="I33" s="47"/>
      <c r="J33" s="5"/>
      <c r="L33" s="2"/>
    </row>
    <row r="34" spans="1:12" ht="21" hidden="1" customHeight="1" x14ac:dyDescent="0.2">
      <c r="A34" s="47" t="s">
        <v>18</v>
      </c>
      <c r="B34" s="293" t="e">
        <f>VLOOKUP($F34,УЧАСТНИКИ!$A$2:$K$705,3,FALSE)</f>
        <v>#N/A</v>
      </c>
      <c r="C34" s="108" t="e">
        <f>VLOOKUP($F34,УЧАСТНИКИ!$A$2:$K$705,4,FALSE)</f>
        <v>#N/A</v>
      </c>
      <c r="D34" s="230" t="e">
        <f>VLOOKUP($F34,УЧАСТНИКИ!$A$2:$K$705,5,FALSE)</f>
        <v>#N/A</v>
      </c>
      <c r="E34" s="230" t="e">
        <f>VLOOKUP($F34,УЧАСТНИКИ!$A$2:$K$705,11,FALSE)</f>
        <v>#N/A</v>
      </c>
      <c r="F34" s="192"/>
      <c r="G34" s="199"/>
      <c r="H34" s="229"/>
      <c r="I34" s="47"/>
      <c r="J34" s="5"/>
    </row>
    <row r="35" spans="1:12" ht="21" hidden="1" customHeight="1" x14ac:dyDescent="0.2">
      <c r="A35" s="47" t="s">
        <v>19</v>
      </c>
      <c r="B35" s="293" t="e">
        <f>VLOOKUP($F35,УЧАСТНИКИ!$A$2:$K$705,3,FALSE)</f>
        <v>#N/A</v>
      </c>
      <c r="C35" s="108" t="e">
        <f>VLOOKUP($F35,УЧАСТНИКИ!$A$2:$K$705,4,FALSE)</f>
        <v>#N/A</v>
      </c>
      <c r="D35" s="230" t="e">
        <f>VLOOKUP($F35,УЧАСТНИКИ!$A$2:$K$705,5,FALSE)</f>
        <v>#N/A</v>
      </c>
      <c r="E35" s="230" t="e">
        <f>VLOOKUP($F35,УЧАСТНИКИ!$A$2:$K$705,11,FALSE)</f>
        <v>#N/A</v>
      </c>
      <c r="F35" s="192"/>
      <c r="G35" s="199"/>
      <c r="H35" s="229"/>
      <c r="I35" s="47"/>
      <c r="J35" s="5"/>
    </row>
    <row r="36" spans="1:12" ht="21" hidden="1" customHeight="1" x14ac:dyDescent="0.2">
      <c r="A36" s="47" t="s">
        <v>20</v>
      </c>
      <c r="B36" s="293" t="e">
        <f>VLOOKUP($F36,УЧАСТНИКИ!$A$2:$K$705,3,FALSE)</f>
        <v>#N/A</v>
      </c>
      <c r="C36" s="108" t="e">
        <f>VLOOKUP($F36,УЧАСТНИКИ!$A$2:$K$705,4,FALSE)</f>
        <v>#N/A</v>
      </c>
      <c r="D36" s="230" t="e">
        <f>VLOOKUP($F36,УЧАСТНИКИ!$A$2:$K$705,5,FALSE)</f>
        <v>#N/A</v>
      </c>
      <c r="E36" s="230" t="e">
        <f>VLOOKUP($F36,УЧАСТНИКИ!$A$2:$K$705,11,FALSE)</f>
        <v>#N/A</v>
      </c>
      <c r="F36" s="192"/>
      <c r="G36" s="199"/>
      <c r="H36" s="229"/>
      <c r="I36" s="47"/>
      <c r="J36" s="5"/>
    </row>
    <row r="37" spans="1:12" ht="15.95" hidden="1" customHeight="1" x14ac:dyDescent="0.2">
      <c r="A37" s="47" t="s">
        <v>21</v>
      </c>
      <c r="B37" s="293"/>
      <c r="C37" s="108"/>
      <c r="D37" s="230"/>
      <c r="E37" s="230"/>
      <c r="F37" s="192"/>
      <c r="G37" s="199"/>
      <c r="H37" s="229"/>
      <c r="I37" s="47"/>
      <c r="J37" s="5"/>
      <c r="L37" s="2"/>
    </row>
    <row r="38" spans="1:12" ht="16.5" hidden="1" customHeight="1" x14ac:dyDescent="0.25">
      <c r="A38" s="49"/>
      <c r="B38" s="80" t="s">
        <v>36</v>
      </c>
      <c r="C38" s="49"/>
      <c r="D38" s="231"/>
      <c r="E38" s="232"/>
      <c r="F38" s="193"/>
      <c r="G38" s="193"/>
      <c r="H38" s="164"/>
      <c r="I38" s="47"/>
      <c r="J38" s="164"/>
    </row>
    <row r="39" spans="1:12" ht="15.95" hidden="1" customHeight="1" x14ac:dyDescent="0.2">
      <c r="A39" s="47" t="s">
        <v>17</v>
      </c>
      <c r="B39" s="293"/>
      <c r="C39" s="108"/>
      <c r="D39" s="230"/>
      <c r="E39" s="230"/>
      <c r="F39" s="192"/>
      <c r="G39" s="199"/>
      <c r="H39" s="229"/>
      <c r="I39" s="47"/>
      <c r="J39" s="5"/>
      <c r="L39" s="2"/>
    </row>
    <row r="40" spans="1:12" ht="21" hidden="1" customHeight="1" x14ac:dyDescent="0.2">
      <c r="A40" s="47" t="s">
        <v>18</v>
      </c>
      <c r="B40" s="293" t="e">
        <f>VLOOKUP($F40,УЧАСТНИКИ!$A$2:$K$705,3,FALSE)</f>
        <v>#N/A</v>
      </c>
      <c r="C40" s="108" t="e">
        <f>VLOOKUP($F40,УЧАСТНИКИ!$A$2:$K$705,4,FALSE)</f>
        <v>#N/A</v>
      </c>
      <c r="D40" s="230" t="e">
        <f>VLOOKUP($F40,УЧАСТНИКИ!$A$2:$K$705,5,FALSE)</f>
        <v>#N/A</v>
      </c>
      <c r="E40" s="230" t="e">
        <f>VLOOKUP($F40,УЧАСТНИКИ!$A$2:$K$705,11,FALSE)</f>
        <v>#N/A</v>
      </c>
      <c r="F40" s="192"/>
      <c r="G40" s="199"/>
      <c r="H40" s="229"/>
      <c r="I40" s="47"/>
      <c r="J40" s="5"/>
    </row>
    <row r="41" spans="1:12" ht="21" hidden="1" customHeight="1" x14ac:dyDescent="0.2">
      <c r="A41" s="47" t="s">
        <v>19</v>
      </c>
      <c r="B41" s="293" t="e">
        <f>VLOOKUP($F41,УЧАСТНИКИ!$A$2:$K$705,3,FALSE)</f>
        <v>#N/A</v>
      </c>
      <c r="C41" s="108" t="e">
        <f>VLOOKUP($F41,УЧАСТНИКИ!$A$2:$K$705,4,FALSE)</f>
        <v>#N/A</v>
      </c>
      <c r="D41" s="230" t="e">
        <f>VLOOKUP($F41,УЧАСТНИКИ!$A$2:$K$705,5,FALSE)</f>
        <v>#N/A</v>
      </c>
      <c r="E41" s="230" t="e">
        <f>VLOOKUP($F41,УЧАСТНИКИ!$A$2:$K$705,11,FALSE)</f>
        <v>#N/A</v>
      </c>
      <c r="F41" s="192"/>
      <c r="G41" s="199"/>
      <c r="H41" s="229"/>
      <c r="I41" s="47"/>
      <c r="J41" s="5"/>
    </row>
    <row r="42" spans="1:12" ht="21" hidden="1" customHeight="1" x14ac:dyDescent="0.2">
      <c r="A42" s="47" t="s">
        <v>20</v>
      </c>
      <c r="B42" s="293" t="e">
        <f>VLOOKUP($F42,УЧАСТНИКИ!$A$2:$K$705,3,FALSE)</f>
        <v>#N/A</v>
      </c>
      <c r="C42" s="108" t="e">
        <f>VLOOKUP($F42,УЧАСТНИКИ!$A$2:$K$705,4,FALSE)</f>
        <v>#N/A</v>
      </c>
      <c r="D42" s="230" t="e">
        <f>VLOOKUP($F42,УЧАСТНИКИ!$A$2:$K$705,5,FALSE)</f>
        <v>#N/A</v>
      </c>
      <c r="E42" s="230" t="e">
        <f>VLOOKUP($F42,УЧАСТНИКИ!$A$2:$K$705,11,FALSE)</f>
        <v>#N/A</v>
      </c>
      <c r="F42" s="192"/>
      <c r="G42" s="199"/>
      <c r="H42" s="229"/>
      <c r="I42" s="47"/>
      <c r="J42" s="5"/>
    </row>
    <row r="43" spans="1:12" ht="21" hidden="1" customHeight="1" x14ac:dyDescent="0.2">
      <c r="A43" s="47" t="s">
        <v>21</v>
      </c>
      <c r="B43" s="293" t="e">
        <f>VLOOKUP($F43,УЧАСТНИКИ!$A$2:$K$705,3,FALSE)</f>
        <v>#N/A</v>
      </c>
      <c r="C43" s="108" t="e">
        <f>VLOOKUP($F43,УЧАСТНИКИ!$A$2:$K$705,4,FALSE)</f>
        <v>#N/A</v>
      </c>
      <c r="D43" s="230" t="e">
        <f>VLOOKUP($F43,УЧАСТНИКИ!$A$2:$K$705,5,FALSE)</f>
        <v>#N/A</v>
      </c>
      <c r="E43" s="230" t="e">
        <f>VLOOKUP($F43,УЧАСТНИКИ!$A$2:$K$705,11,FALSE)</f>
        <v>#N/A</v>
      </c>
      <c r="F43" s="192"/>
      <c r="G43" s="199"/>
      <c r="H43" s="229"/>
      <c r="I43" s="47"/>
      <c r="J43" s="5"/>
    </row>
    <row r="44" spans="1:12" ht="15.95" hidden="1" customHeight="1" x14ac:dyDescent="0.2">
      <c r="A44" s="47" t="s">
        <v>22</v>
      </c>
      <c r="B44" s="293"/>
      <c r="C44" s="108"/>
      <c r="D44" s="230"/>
      <c r="E44" s="230"/>
      <c r="F44" s="192"/>
      <c r="G44" s="199"/>
      <c r="H44" s="229"/>
      <c r="I44" s="47"/>
      <c r="J44" s="5"/>
      <c r="L44" s="2"/>
    </row>
    <row r="45" spans="1:12" ht="15" hidden="1" customHeight="1" x14ac:dyDescent="0.25">
      <c r="A45" s="49"/>
      <c r="B45" s="80" t="s">
        <v>11</v>
      </c>
      <c r="C45" s="49"/>
      <c r="D45" s="231"/>
      <c r="E45" s="232"/>
      <c r="F45" s="193"/>
      <c r="G45" s="193"/>
      <c r="H45" s="164"/>
      <c r="I45" s="47"/>
      <c r="J45" s="164"/>
    </row>
    <row r="46" spans="1:12" ht="15.95" hidden="1" customHeight="1" x14ac:dyDescent="0.2">
      <c r="A46" s="47" t="s">
        <v>17</v>
      </c>
      <c r="B46" s="293"/>
      <c r="C46" s="108"/>
      <c r="D46" s="230"/>
      <c r="E46" s="230"/>
      <c r="F46" s="192"/>
      <c r="G46" s="199"/>
      <c r="H46" s="229"/>
      <c r="I46" s="47"/>
      <c r="J46" s="5"/>
      <c r="L46" s="2"/>
    </row>
    <row r="47" spans="1:12" ht="21" hidden="1" customHeight="1" x14ac:dyDescent="0.2">
      <c r="A47" s="47" t="s">
        <v>18</v>
      </c>
      <c r="B47" s="293" t="e">
        <f>VLOOKUP($F47,УЧАСТНИКИ!$A$2:$K$705,3,FALSE)</f>
        <v>#N/A</v>
      </c>
      <c r="C47" s="108" t="e">
        <f>VLOOKUP($F47,УЧАСТНИКИ!$A$2:$K$705,4,FALSE)</f>
        <v>#N/A</v>
      </c>
      <c r="D47" s="230" t="e">
        <f>VLOOKUP($F47,УЧАСТНИКИ!$A$2:$K$705,5,FALSE)</f>
        <v>#N/A</v>
      </c>
      <c r="E47" s="230" t="e">
        <f>VLOOKUP($F47,УЧАСТНИКИ!$A$2:$K$705,11,FALSE)</f>
        <v>#N/A</v>
      </c>
      <c r="F47" s="192"/>
      <c r="G47" s="199"/>
      <c r="H47" s="229"/>
      <c r="I47" s="47"/>
      <c r="J47" s="5"/>
    </row>
    <row r="48" spans="1:12" ht="21" hidden="1" customHeight="1" x14ac:dyDescent="0.2">
      <c r="A48" s="47" t="s">
        <v>19</v>
      </c>
      <c r="B48" s="293" t="e">
        <f>VLOOKUP($F48,УЧАСТНИКИ!$A$2:$K$705,3,FALSE)</f>
        <v>#N/A</v>
      </c>
      <c r="C48" s="108" t="e">
        <f>VLOOKUP($F48,УЧАСТНИКИ!$A$2:$K$705,4,FALSE)</f>
        <v>#N/A</v>
      </c>
      <c r="D48" s="230" t="e">
        <f>VLOOKUP($F48,УЧАСТНИКИ!$A$2:$K$705,5,FALSE)</f>
        <v>#N/A</v>
      </c>
      <c r="E48" s="230" t="e">
        <f>VLOOKUP($F48,УЧАСТНИКИ!$A$2:$K$705,11,FALSE)</f>
        <v>#N/A</v>
      </c>
      <c r="F48" s="192"/>
      <c r="G48" s="199"/>
      <c r="H48" s="229"/>
      <c r="I48" s="47"/>
      <c r="J48" s="5"/>
    </row>
    <row r="49" spans="1:11" ht="21" hidden="1" customHeight="1" x14ac:dyDescent="0.2">
      <c r="A49" s="47" t="s">
        <v>20</v>
      </c>
      <c r="B49" s="293" t="e">
        <f>VLOOKUP($F49,УЧАСТНИКИ!$A$2:$K$705,3,FALSE)</f>
        <v>#N/A</v>
      </c>
      <c r="C49" s="108" t="e">
        <f>VLOOKUP($F49,УЧАСТНИКИ!$A$2:$K$705,4,FALSE)</f>
        <v>#N/A</v>
      </c>
      <c r="D49" s="230" t="e">
        <f>VLOOKUP($F49,УЧАСТНИКИ!$A$2:$K$705,5,FALSE)</f>
        <v>#N/A</v>
      </c>
      <c r="E49" s="230" t="e">
        <f>VLOOKUP($F49,УЧАСТНИКИ!$A$2:$K$705,11,FALSE)</f>
        <v>#N/A</v>
      </c>
      <c r="F49" s="192"/>
      <c r="G49" s="199"/>
      <c r="H49" s="229"/>
      <c r="I49" s="47"/>
      <c r="J49" s="5"/>
    </row>
    <row r="50" spans="1:11" ht="15.75" x14ac:dyDescent="0.25">
      <c r="A50" s="309" t="s">
        <v>40</v>
      </c>
      <c r="B50" s="1"/>
      <c r="D50" s="84"/>
      <c r="E50" s="309" t="s">
        <v>35</v>
      </c>
      <c r="F50" s="309"/>
      <c r="K50" s="8"/>
    </row>
    <row r="51" spans="1:11" ht="15.75" customHeight="1" x14ac:dyDescent="0.25">
      <c r="A51" s="309" t="s">
        <v>33</v>
      </c>
      <c r="E51" s="433" t="s">
        <v>34</v>
      </c>
      <c r="F51" s="433"/>
      <c r="K51" s="8"/>
    </row>
  </sheetData>
  <autoFilter ref="A9:L49"/>
  <mergeCells count="9">
    <mergeCell ref="E51:F51"/>
    <mergeCell ref="B23:C23"/>
    <mergeCell ref="B31:C31"/>
    <mergeCell ref="A1:J1"/>
    <mergeCell ref="A2:J2"/>
    <mergeCell ref="A3:H3"/>
    <mergeCell ref="A4:B4"/>
    <mergeCell ref="A5:B5"/>
    <mergeCell ref="B8:C8"/>
  </mergeCells>
  <printOptions horizontalCentered="1"/>
  <pageMargins left="0.35433070866141736" right="0.35433070866141736" top="0.47244094488188981" bottom="0.27559055118110237" header="0.27559055118110237" footer="0.19685039370078741"/>
  <pageSetup paperSize="9" scale="79" fitToHeight="16" orientation="portrait" r:id="rId1"/>
  <headerFooter alignWithMargins="0"/>
  <rowBreaks count="1" manualBreakCount="1">
    <brk id="44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indexed="34"/>
    <pageSetUpPr fitToPage="1"/>
  </sheetPr>
  <dimension ref="A1:N62"/>
  <sheetViews>
    <sheetView view="pageBreakPreview" zoomScaleNormal="100" zoomScaleSheetLayoutView="100" workbookViewId="0">
      <selection activeCell="L12" sqref="L12"/>
    </sheetView>
  </sheetViews>
  <sheetFormatPr defaultRowHeight="12.75" x14ac:dyDescent="0.2"/>
  <cols>
    <col min="1" max="1" width="4" style="88" customWidth="1"/>
    <col min="2" max="2" width="24.7109375" style="88" customWidth="1"/>
    <col min="3" max="3" width="10.5703125" style="88" customWidth="1"/>
    <col min="4" max="5" width="19.42578125" style="88" customWidth="1"/>
    <col min="6" max="6" width="7.7109375" style="88" customWidth="1"/>
    <col min="7" max="7" width="6.85546875" style="88" customWidth="1"/>
    <col min="8" max="8" width="6.85546875" style="88" hidden="1" customWidth="1"/>
    <col min="9" max="9" width="9.7109375" style="88" customWidth="1"/>
    <col min="10" max="10" width="20.85546875" style="88" customWidth="1"/>
    <col min="11" max="11" width="6" style="88" hidden="1" customWidth="1"/>
    <col min="12" max="12" width="9.140625" style="88" customWidth="1"/>
    <col min="13" max="16384" width="9.140625" style="88"/>
  </cols>
  <sheetData>
    <row r="1" spans="1:14" ht="17.25" customHeight="1" x14ac:dyDescent="0.2">
      <c r="A1" s="445" t="str">
        <f>Name_2</f>
        <v>ЦЕНТР СПОРТИВНОЙ ПОДГОТОВКИ РЕСПУБЛИКИ ТАТАРСТАН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</row>
    <row r="2" spans="1:14" ht="14.25" x14ac:dyDescent="0.2">
      <c r="A2" s="446" t="s">
        <v>51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</row>
    <row r="3" spans="1:14" ht="27.75" customHeight="1" x14ac:dyDescent="0.2">
      <c r="A3" s="432" t="str">
        <f>Name_4</f>
        <v>ЛИЧНО-КОМАНДНЫЙ ЧЕМПИОНАТ РЕСПУБЛИКИ ТАТАРСТАН ПО ЛЕГКОЙ АТЛЕТИКЕ</v>
      </c>
      <c r="B3" s="432"/>
      <c r="C3" s="432"/>
      <c r="D3" s="432"/>
      <c r="E3" s="432"/>
      <c r="F3" s="432"/>
      <c r="G3" s="432"/>
      <c r="H3" s="432"/>
      <c r="I3" s="432"/>
      <c r="J3" s="432"/>
      <c r="K3" s="248"/>
      <c r="L3" s="248"/>
      <c r="M3" s="248"/>
    </row>
    <row r="4" spans="1:14" ht="15" x14ac:dyDescent="0.25">
      <c r="A4" s="252"/>
      <c r="B4" s="252"/>
      <c r="C4" s="252"/>
      <c r="G4" s="250"/>
      <c r="H4" s="250"/>
      <c r="I4" s="250"/>
      <c r="J4" s="250"/>
      <c r="K4" s="250"/>
    </row>
    <row r="5" spans="1:14" ht="19.5" x14ac:dyDescent="0.3">
      <c r="C5" s="116"/>
      <c r="D5" s="253" t="s">
        <v>344</v>
      </c>
      <c r="E5" s="498" t="s">
        <v>329</v>
      </c>
      <c r="I5" s="116"/>
      <c r="K5" s="116"/>
      <c r="L5" s="254" t="str">
        <f>d_1</f>
        <v>06 ИЮЛЯ 2017г.</v>
      </c>
    </row>
    <row r="6" spans="1:14" ht="15.75" x14ac:dyDescent="0.25">
      <c r="A6" s="442" t="s">
        <v>417</v>
      </c>
      <c r="B6" s="442"/>
      <c r="C6" s="116"/>
      <c r="D6" s="90" t="s">
        <v>63</v>
      </c>
      <c r="E6" s="90"/>
      <c r="L6" s="255" t="str">
        <f>d_5</f>
        <v>г. Казань, Футбольно-легкоатлетический манеж</v>
      </c>
    </row>
    <row r="7" spans="1:14" ht="12.75" customHeight="1" x14ac:dyDescent="0.2">
      <c r="A7" s="256"/>
      <c r="C7" s="116"/>
      <c r="D7" s="257"/>
      <c r="E7" s="257"/>
      <c r="H7" s="58"/>
      <c r="K7" s="116"/>
    </row>
    <row r="8" spans="1:14" ht="26.25" customHeight="1" thickBot="1" x14ac:dyDescent="0.25">
      <c r="A8" s="251" t="s">
        <v>38</v>
      </c>
      <c r="B8" s="251" t="s">
        <v>39</v>
      </c>
      <c r="C8" s="251" t="s">
        <v>37</v>
      </c>
      <c r="D8" s="251" t="s">
        <v>104</v>
      </c>
      <c r="E8" s="251" t="s">
        <v>105</v>
      </c>
      <c r="F8" s="251" t="s">
        <v>16</v>
      </c>
      <c r="G8" s="251" t="s">
        <v>55</v>
      </c>
      <c r="H8" s="251" t="s">
        <v>58</v>
      </c>
      <c r="I8" s="251" t="s">
        <v>56</v>
      </c>
      <c r="J8" s="251" t="s">
        <v>57</v>
      </c>
      <c r="K8" s="258" t="s">
        <v>28</v>
      </c>
      <c r="L8" s="258" t="s">
        <v>41</v>
      </c>
    </row>
    <row r="9" spans="1:14" ht="20.100000000000001" customHeight="1" thickBot="1" x14ac:dyDescent="0.35">
      <c r="A9" s="91"/>
      <c r="B9" s="438" t="str">
        <f>Name_8</f>
        <v>МУЖЧИНЫ 2001г.р. и старше</v>
      </c>
      <c r="C9" s="438"/>
      <c r="D9" s="186" t="s">
        <v>63</v>
      </c>
      <c r="E9" s="91"/>
      <c r="F9" s="91"/>
      <c r="G9" s="91"/>
      <c r="H9" s="91"/>
      <c r="I9" s="91"/>
      <c r="J9" s="91"/>
      <c r="K9" s="92"/>
      <c r="L9" s="93"/>
    </row>
    <row r="10" spans="1:14" ht="20.100000000000001" customHeight="1" x14ac:dyDescent="0.2">
      <c r="A10" s="259" t="s">
        <v>17</v>
      </c>
      <c r="B10" s="295"/>
      <c r="C10" s="296"/>
      <c r="D10" s="297"/>
      <c r="E10" s="104"/>
      <c r="F10" s="192"/>
      <c r="G10" s="184"/>
      <c r="H10" s="259"/>
      <c r="I10" s="259"/>
      <c r="J10" s="259"/>
      <c r="K10" s="260"/>
      <c r="L10" s="108"/>
    </row>
    <row r="11" spans="1:14" ht="20.100000000000001" customHeight="1" x14ac:dyDescent="0.2">
      <c r="A11" s="259" t="s">
        <v>18</v>
      </c>
      <c r="B11" s="295"/>
      <c r="C11" s="296"/>
      <c r="D11" s="297"/>
      <c r="E11" s="104"/>
      <c r="F11" s="192"/>
      <c r="G11" s="165"/>
      <c r="H11" s="259"/>
      <c r="I11" s="259"/>
      <c r="J11" s="259"/>
      <c r="K11" s="260"/>
      <c r="L11" s="108"/>
      <c r="M11" s="88" t="s">
        <v>17</v>
      </c>
    </row>
    <row r="12" spans="1:14" ht="20.100000000000001" customHeight="1" x14ac:dyDescent="0.2">
      <c r="A12" s="259" t="s">
        <v>19</v>
      </c>
      <c r="B12" s="295" t="str">
        <f>VLOOKUP($F12,УЧАСТНИКИ!$A$2:$K$232,3,FALSE)</f>
        <v>КРИВОШЕЕВ ВЛАДИСЛАВ</v>
      </c>
      <c r="C12" s="296">
        <f>VLOOKUP($F12,УЧАСТНИКИ!$A$2:$K$232,4,FALSE)</f>
        <v>1997</v>
      </c>
      <c r="D12" s="297" t="str">
        <f>VLOOKUP($F12,УЧАСТНИКИ!$A$2:$K$232,5,FALSE)</f>
        <v>КАЗАНЬ</v>
      </c>
      <c r="E12" s="104" t="str">
        <f>VLOOKUP($F12,УЧАСТНИКИ!$A$2:$K$232,11,FALSE)</f>
        <v>СДЮСШОР ЛА</v>
      </c>
      <c r="F12" s="192">
        <v>3830</v>
      </c>
      <c r="G12" s="165">
        <v>15.49</v>
      </c>
      <c r="H12" s="259"/>
      <c r="I12" s="259"/>
      <c r="J12" s="259"/>
      <c r="K12" s="260"/>
      <c r="L12" s="108">
        <f>VLOOKUP($F12,УЧАСТНИКИ!$A$2:$K$232,9,FALSE)</f>
        <v>3</v>
      </c>
      <c r="M12" s="88" t="s">
        <v>19</v>
      </c>
    </row>
    <row r="13" spans="1:14" ht="20.100000000000001" customHeight="1" x14ac:dyDescent="0.2">
      <c r="A13" s="259" t="s">
        <v>20</v>
      </c>
      <c r="B13" s="295" t="str">
        <f>VLOOKUP($F13,УЧАСТНИКИ!$A$2:$K$232,3,FALSE)</f>
        <v>ГИЛЯЗОВ АЙДАР</v>
      </c>
      <c r="C13" s="296">
        <f>VLOOKUP($F13,УЧАСТНИКИ!$A$2:$K$232,4,FALSE)</f>
        <v>1987</v>
      </c>
      <c r="D13" s="297" t="str">
        <f>VLOOKUP($F13,УЧАСТНИКИ!$A$2:$K$232,5,FALSE)</f>
        <v>НИЖНЕКАМСК</v>
      </c>
      <c r="E13" s="104" t="str">
        <f>VLOOKUP($F13,УЧАСТНИКИ!$A$2:$K$232,11,FALSE)</f>
        <v>НЕФТЕХИМИК</v>
      </c>
      <c r="F13" s="192">
        <v>3870</v>
      </c>
      <c r="G13" s="165">
        <v>14.29</v>
      </c>
      <c r="H13" s="259"/>
      <c r="I13" s="259"/>
      <c r="J13" s="259" t="s">
        <v>63</v>
      </c>
      <c r="K13" s="260"/>
      <c r="L13" s="108" t="str">
        <f>VLOOKUP($F13,УЧАСТНИКИ!$A$2:$K$232,9,FALSE)</f>
        <v>Л</v>
      </c>
      <c r="M13" s="88" t="s">
        <v>18</v>
      </c>
    </row>
    <row r="14" spans="1:14" ht="20.100000000000001" customHeight="1" x14ac:dyDescent="0.2">
      <c r="A14" s="259" t="s">
        <v>21</v>
      </c>
      <c r="B14" s="295"/>
      <c r="C14" s="296"/>
      <c r="D14" s="297"/>
      <c r="E14" s="104"/>
      <c r="F14" s="192"/>
      <c r="G14" s="165"/>
      <c r="H14" s="259"/>
      <c r="I14" s="259"/>
      <c r="J14" s="259"/>
      <c r="K14" s="260"/>
      <c r="L14" s="108"/>
      <c r="M14" s="88" t="s">
        <v>20</v>
      </c>
      <c r="N14" s="257"/>
    </row>
    <row r="15" spans="1:14" ht="20.100000000000001" customHeight="1" x14ac:dyDescent="0.2">
      <c r="A15" s="259" t="s">
        <v>22</v>
      </c>
      <c r="B15" s="295"/>
      <c r="C15" s="296"/>
      <c r="D15" s="297"/>
      <c r="E15" s="104"/>
      <c r="F15" s="192"/>
      <c r="G15" s="165"/>
      <c r="H15" s="259"/>
      <c r="I15" s="259"/>
      <c r="J15" s="259"/>
      <c r="K15" s="260"/>
      <c r="L15" s="108"/>
      <c r="M15" s="88" t="s">
        <v>21</v>
      </c>
    </row>
    <row r="16" spans="1:14" ht="20.100000000000001" hidden="1" customHeight="1" x14ac:dyDescent="0.2">
      <c r="A16" s="259" t="s">
        <v>23</v>
      </c>
      <c r="B16" s="94"/>
      <c r="C16" s="95"/>
      <c r="D16" s="96"/>
      <c r="E16" s="104"/>
      <c r="F16" s="192"/>
      <c r="G16" s="184"/>
      <c r="H16" s="259"/>
      <c r="I16" s="259"/>
      <c r="J16" s="259"/>
      <c r="K16" s="260"/>
      <c r="L16" s="5" t="e">
        <f>VLOOKUP($F16,УЧАСТНИКИ!#REF!,9,FALSE)</f>
        <v>#REF!</v>
      </c>
      <c r="M16" s="88" t="s">
        <v>23</v>
      </c>
    </row>
    <row r="17" spans="1:12" ht="20.100000000000001" hidden="1" customHeight="1" x14ac:dyDescent="0.2">
      <c r="A17" s="259" t="s">
        <v>46</v>
      </c>
      <c r="B17" s="94"/>
      <c r="C17" s="95"/>
      <c r="D17" s="96"/>
      <c r="E17" s="104"/>
      <c r="F17" s="192"/>
      <c r="G17" s="184"/>
      <c r="H17" s="259"/>
      <c r="I17" s="259"/>
      <c r="J17" s="259"/>
      <c r="K17" s="260"/>
      <c r="L17" s="5"/>
    </row>
    <row r="18" spans="1:12" ht="15.75" customHeight="1" x14ac:dyDescent="0.2">
      <c r="A18" s="97"/>
      <c r="B18" s="98"/>
      <c r="C18" s="97"/>
      <c r="D18" s="97"/>
      <c r="E18" s="97"/>
      <c r="F18" s="97"/>
      <c r="G18" s="97"/>
      <c r="H18" s="97"/>
      <c r="I18" s="97"/>
      <c r="J18" s="97"/>
      <c r="K18" s="97"/>
      <c r="L18" s="97"/>
    </row>
    <row r="19" spans="1:12" ht="15.75" customHeight="1" x14ac:dyDescent="0.25">
      <c r="A19" s="101"/>
      <c r="B19" s="249" t="s">
        <v>40</v>
      </c>
      <c r="C19" s="99"/>
      <c r="D19" s="100"/>
      <c r="E19" s="100"/>
      <c r="F19" s="101"/>
      <c r="G19" s="101"/>
      <c r="H19" s="101"/>
      <c r="I19" s="101"/>
      <c r="J19" s="101"/>
      <c r="K19" s="101"/>
      <c r="L19" s="97"/>
    </row>
    <row r="20" spans="1:12" ht="15.75" customHeight="1" x14ac:dyDescent="0.25">
      <c r="A20" s="101"/>
      <c r="B20" s="249" t="s">
        <v>33</v>
      </c>
      <c r="D20" s="100"/>
      <c r="E20" s="100"/>
      <c r="F20" s="101"/>
      <c r="G20" s="101"/>
      <c r="H20" s="101"/>
      <c r="I20" s="101"/>
      <c r="J20" s="101"/>
      <c r="K20" s="101"/>
    </row>
    <row r="21" spans="1:12" ht="15.75" customHeight="1" x14ac:dyDescent="0.25">
      <c r="A21" s="101"/>
      <c r="B21" s="249" t="s">
        <v>35</v>
      </c>
      <c r="C21" s="249"/>
      <c r="D21" s="100"/>
      <c r="E21" s="100"/>
      <c r="F21" s="101"/>
      <c r="G21" s="101"/>
      <c r="H21" s="101"/>
      <c r="I21" s="101"/>
      <c r="J21" s="101"/>
      <c r="K21" s="101"/>
    </row>
    <row r="22" spans="1:12" ht="15.75" customHeight="1" x14ac:dyDescent="0.25">
      <c r="A22" s="101"/>
      <c r="B22" s="444" t="s">
        <v>34</v>
      </c>
      <c r="C22" s="444"/>
      <c r="D22" s="100"/>
      <c r="E22" s="100"/>
      <c r="F22" s="101"/>
      <c r="G22" s="101"/>
      <c r="H22" s="101"/>
      <c r="I22" s="101"/>
      <c r="J22" s="101"/>
      <c r="K22" s="101"/>
    </row>
    <row r="23" spans="1:12" ht="15.75" customHeight="1" x14ac:dyDescent="0.2">
      <c r="A23" s="101"/>
      <c r="B23" s="102"/>
      <c r="C23" s="101"/>
      <c r="D23" s="100"/>
      <c r="E23" s="100"/>
      <c r="F23" s="101"/>
      <c r="G23" s="101"/>
      <c r="H23" s="101"/>
      <c r="I23" s="101"/>
      <c r="J23" s="101"/>
      <c r="K23" s="101"/>
    </row>
    <row r="24" spans="1:12" ht="15.75" customHeight="1" x14ac:dyDescent="0.2">
      <c r="A24" s="101"/>
      <c r="B24" s="102"/>
      <c r="C24" s="101"/>
      <c r="D24" s="100"/>
      <c r="E24" s="100"/>
      <c r="F24" s="101"/>
      <c r="G24" s="101"/>
      <c r="H24" s="101"/>
      <c r="I24" s="101"/>
      <c r="J24" s="101"/>
      <c r="K24" s="101"/>
    </row>
    <row r="25" spans="1:12" ht="15.75" customHeight="1" x14ac:dyDescent="0.2">
      <c r="A25" s="101"/>
      <c r="B25" s="102"/>
      <c r="C25" s="101"/>
      <c r="D25" s="100"/>
      <c r="E25" s="100"/>
      <c r="F25" s="101"/>
      <c r="G25" s="101"/>
      <c r="H25" s="101"/>
      <c r="I25" s="101"/>
      <c r="J25" s="101"/>
      <c r="K25" s="101"/>
    </row>
    <row r="26" spans="1:12" ht="15.75" customHeight="1" x14ac:dyDescent="0.2">
      <c r="A26" s="101"/>
      <c r="B26" s="102"/>
      <c r="C26" s="101"/>
      <c r="D26" s="100"/>
      <c r="E26" s="100"/>
      <c r="F26" s="101"/>
      <c r="G26" s="101"/>
      <c r="H26" s="101"/>
      <c r="I26" s="101"/>
      <c r="J26" s="101"/>
      <c r="K26" s="101"/>
    </row>
    <row r="27" spans="1:12" ht="15.75" customHeight="1" x14ac:dyDescent="0.2">
      <c r="A27" s="97"/>
      <c r="B27" s="98"/>
      <c r="C27" s="97"/>
      <c r="D27" s="97"/>
      <c r="E27" s="97"/>
      <c r="F27" s="97"/>
      <c r="G27" s="97"/>
      <c r="H27" s="97"/>
      <c r="I27" s="97"/>
      <c r="J27" s="97"/>
      <c r="K27" s="97"/>
    </row>
    <row r="28" spans="1:12" ht="15.75" customHeight="1" x14ac:dyDescent="0.2">
      <c r="A28" s="101"/>
      <c r="B28" s="103"/>
      <c r="C28" s="101"/>
      <c r="D28" s="100"/>
      <c r="E28" s="100"/>
      <c r="F28" s="101"/>
      <c r="G28" s="101"/>
      <c r="H28" s="101"/>
      <c r="I28" s="101"/>
      <c r="J28" s="101"/>
      <c r="K28" s="101"/>
    </row>
    <row r="29" spans="1:12" ht="15.75" customHeight="1" x14ac:dyDescent="0.2">
      <c r="A29" s="101"/>
      <c r="B29" s="103"/>
      <c r="C29" s="101"/>
      <c r="D29" s="100"/>
      <c r="E29" s="100"/>
      <c r="F29" s="101"/>
      <c r="G29" s="101"/>
      <c r="H29" s="101"/>
      <c r="I29" s="101"/>
      <c r="J29" s="101"/>
      <c r="K29" s="101"/>
    </row>
    <row r="30" spans="1:12" ht="15.75" customHeight="1" x14ac:dyDescent="0.2">
      <c r="A30" s="101"/>
      <c r="B30" s="103"/>
      <c r="C30" s="101"/>
      <c r="D30" s="100"/>
      <c r="E30" s="100"/>
      <c r="F30" s="101"/>
      <c r="G30" s="101"/>
      <c r="H30" s="101"/>
      <c r="I30" s="101"/>
      <c r="J30" s="101"/>
      <c r="K30" s="101"/>
    </row>
    <row r="31" spans="1:12" ht="15.75" customHeight="1" x14ac:dyDescent="0.2">
      <c r="A31" s="101"/>
      <c r="B31" s="103"/>
      <c r="C31" s="101"/>
      <c r="D31" s="100"/>
      <c r="E31" s="100"/>
      <c r="F31" s="101"/>
      <c r="G31" s="101"/>
      <c r="H31" s="101"/>
      <c r="I31" s="101"/>
      <c r="J31" s="101"/>
      <c r="K31" s="101"/>
    </row>
    <row r="32" spans="1:12" ht="15.75" customHeight="1" x14ac:dyDescent="0.2">
      <c r="A32" s="101"/>
      <c r="B32" s="103"/>
      <c r="C32" s="101"/>
      <c r="D32" s="100"/>
      <c r="E32" s="100"/>
      <c r="F32" s="101"/>
      <c r="G32" s="101"/>
      <c r="H32" s="101"/>
      <c r="I32" s="101"/>
      <c r="J32" s="101"/>
      <c r="K32" s="101"/>
    </row>
    <row r="33" spans="1:11" ht="15.75" customHeight="1" x14ac:dyDescent="0.2">
      <c r="A33" s="101"/>
      <c r="B33" s="103"/>
      <c r="C33" s="101"/>
      <c r="D33" s="100"/>
      <c r="E33" s="100"/>
      <c r="F33" s="101"/>
      <c r="G33" s="101"/>
      <c r="H33" s="101"/>
      <c r="I33" s="101"/>
      <c r="J33" s="101"/>
      <c r="K33" s="101"/>
    </row>
    <row r="34" spans="1:11" ht="15.75" customHeight="1" x14ac:dyDescent="0.2">
      <c r="A34" s="101"/>
      <c r="B34" s="103"/>
      <c r="C34" s="101"/>
      <c r="D34" s="100"/>
      <c r="E34" s="100"/>
      <c r="F34" s="101"/>
      <c r="G34" s="101"/>
      <c r="H34" s="101"/>
      <c r="I34" s="101"/>
      <c r="J34" s="101"/>
      <c r="K34" s="101"/>
    </row>
    <row r="35" spans="1:11" ht="15.75" customHeight="1" x14ac:dyDescent="0.2">
      <c r="A35" s="101"/>
      <c r="B35" s="103"/>
      <c r="C35" s="101"/>
      <c r="D35" s="100"/>
      <c r="E35" s="100"/>
      <c r="F35" s="101"/>
      <c r="G35" s="101"/>
      <c r="H35" s="101"/>
      <c r="I35" s="101"/>
      <c r="J35" s="101"/>
      <c r="K35" s="101"/>
    </row>
    <row r="36" spans="1:1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</row>
    <row r="37" spans="1:11" x14ac:dyDescent="0.2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</row>
    <row r="38" spans="1:11" x14ac:dyDescent="0.2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</row>
    <row r="39" spans="1:11" x14ac:dyDescent="0.2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</row>
    <row r="40" spans="1:11" x14ac:dyDescent="0.2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</row>
    <row r="41" spans="1:1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</row>
    <row r="42" spans="1:11" x14ac:dyDescent="0.2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</row>
    <row r="43" spans="1:11" x14ac:dyDescent="0.2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</row>
    <row r="44" spans="1:11" x14ac:dyDescent="0.2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</row>
    <row r="45" spans="1:11" x14ac:dyDescent="0.2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</row>
    <row r="46" spans="1:11" x14ac:dyDescent="0.2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</row>
    <row r="47" spans="1:11" x14ac:dyDescent="0.2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</row>
    <row r="48" spans="1:11" x14ac:dyDescent="0.2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</row>
    <row r="49" spans="1:11" x14ac:dyDescent="0.2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</row>
    <row r="50" spans="1:11" x14ac:dyDescent="0.2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</row>
    <row r="51" spans="1:11" x14ac:dyDescent="0.2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</row>
    <row r="52" spans="1:11" x14ac:dyDescent="0.2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</row>
    <row r="53" spans="1:11" x14ac:dyDescent="0.2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</row>
    <row r="54" spans="1:11" x14ac:dyDescent="0.2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</row>
    <row r="55" spans="1:11" x14ac:dyDescent="0.2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</row>
    <row r="56" spans="1:11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</row>
    <row r="57" spans="1:11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</row>
    <row r="58" spans="1:11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</row>
    <row r="59" spans="1:11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</row>
    <row r="60" spans="1:11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</row>
    <row r="61" spans="1:11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</row>
    <row r="62" spans="1:11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</row>
  </sheetData>
  <sortState ref="A12:N13">
    <sortCondition descending="1" ref="A12"/>
  </sortState>
  <mergeCells count="6">
    <mergeCell ref="B22:C22"/>
    <mergeCell ref="A1:L1"/>
    <mergeCell ref="A2:L2"/>
    <mergeCell ref="A6:B6"/>
    <mergeCell ref="A3:J3"/>
    <mergeCell ref="B9:C9"/>
  </mergeCells>
  <phoneticPr fontId="1" type="noConversion"/>
  <printOptions horizontalCentered="1"/>
  <pageMargins left="0" right="0" top="0.23622047244094491" bottom="0.39370078740157483" header="0.39370078740157483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G24"/>
  <sheetViews>
    <sheetView view="pageBreakPreview" zoomScaleNormal="100" zoomScaleSheetLayoutView="100" workbookViewId="0">
      <selection activeCell="B11" sqref="B11:L12"/>
    </sheetView>
  </sheetViews>
  <sheetFormatPr defaultRowHeight="12.75" outlineLevelCol="1" x14ac:dyDescent="0.2"/>
  <cols>
    <col min="1" max="1" width="5.85546875" style="153" customWidth="1"/>
    <col min="2" max="2" width="25.28515625" style="144" customWidth="1"/>
    <col min="3" max="3" width="9" style="142" bestFit="1" customWidth="1"/>
    <col min="4" max="4" width="6.85546875" style="142" bestFit="1" customWidth="1"/>
    <col min="5" max="5" width="19" style="144" bestFit="1" customWidth="1"/>
    <col min="6" max="6" width="21.85546875" style="144" bestFit="1" customWidth="1"/>
    <col min="7" max="7" width="9.7109375" style="145" customWidth="1"/>
    <col min="8" max="8" width="9.7109375" style="205" customWidth="1"/>
    <col min="9" max="11" width="6.7109375" style="144" customWidth="1"/>
    <col min="12" max="12" width="31.7109375" style="144" customWidth="1"/>
    <col min="13" max="13" width="8" style="200" customWidth="1" outlineLevel="1"/>
    <col min="14" max="14" width="9.140625" style="54"/>
    <col min="15" max="21" width="9.140625" style="21"/>
    <col min="22" max="16384" width="9.140625" style="54"/>
  </cols>
  <sheetData>
    <row r="1" spans="1:33" x14ac:dyDescent="0.2">
      <c r="A1" s="439" t="str">
        <f>Name_2</f>
        <v>ЦЕНТР СПОРТИВНОЙ ПОДГОТОВКИ РЕСПУБЛИКИ ТАТАРСТАН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O1" s="54"/>
      <c r="P1" s="54"/>
      <c r="Q1" s="54"/>
      <c r="R1" s="54"/>
      <c r="S1" s="54"/>
      <c r="T1" s="54"/>
      <c r="U1" s="54"/>
    </row>
    <row r="2" spans="1:33" x14ac:dyDescent="0.2">
      <c r="A2" s="439" t="str">
        <f>Name_3</f>
        <v xml:space="preserve"> 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O2" s="54"/>
      <c r="P2" s="54"/>
      <c r="Q2" s="54"/>
      <c r="R2" s="54"/>
      <c r="S2" s="54"/>
      <c r="T2" s="54"/>
      <c r="U2" s="54"/>
    </row>
    <row r="3" spans="1:33" ht="30" customHeight="1" x14ac:dyDescent="0.2">
      <c r="A3" s="441" t="str">
        <f>Name_4</f>
        <v>ЛИЧНО-КОМАНДНЫЙ ЧЕМПИОНАТ РЕСПУБЛИКИ ТАТАРСТАН ПО ЛЕГКОЙ АТЛЕТИКЕ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O3" s="54"/>
      <c r="P3" s="54"/>
      <c r="Q3" s="54"/>
      <c r="R3" s="54"/>
      <c r="S3" s="54"/>
      <c r="T3" s="54"/>
      <c r="U3" s="54"/>
    </row>
    <row r="4" spans="1:33" x14ac:dyDescent="0.2">
      <c r="A4" s="310"/>
      <c r="B4" s="310"/>
      <c r="C4" s="310"/>
      <c r="D4" s="310"/>
      <c r="E4" s="310"/>
      <c r="F4" s="310"/>
      <c r="G4" s="204"/>
      <c r="H4" s="289"/>
      <c r="I4" s="310"/>
      <c r="J4" s="310"/>
      <c r="K4" s="310"/>
      <c r="L4" s="310"/>
      <c r="O4" s="54"/>
      <c r="P4" s="54"/>
      <c r="Q4" s="54"/>
      <c r="R4" s="54"/>
      <c r="S4" s="54"/>
      <c r="T4" s="54"/>
      <c r="U4" s="54"/>
    </row>
    <row r="5" spans="1:33" ht="12.75" customHeight="1" x14ac:dyDescent="0.2">
      <c r="A5" s="440" t="s">
        <v>8</v>
      </c>
      <c r="B5" s="440"/>
      <c r="C5" s="440"/>
      <c r="D5" s="440"/>
      <c r="E5" s="440"/>
      <c r="F5" s="440"/>
      <c r="G5" s="440"/>
      <c r="H5" s="440"/>
      <c r="I5" s="440"/>
      <c r="J5" s="440"/>
      <c r="K5" s="440"/>
      <c r="L5" s="440"/>
      <c r="O5" s="54"/>
      <c r="P5" s="54"/>
      <c r="Q5" s="54"/>
      <c r="R5" s="54"/>
      <c r="S5" s="54"/>
      <c r="T5" s="54"/>
      <c r="U5" s="54"/>
    </row>
    <row r="6" spans="1:33" ht="12.75" customHeight="1" x14ac:dyDescent="0.2">
      <c r="D6" s="143"/>
      <c r="E6" s="89"/>
      <c r="L6" s="146"/>
      <c r="O6" s="54"/>
      <c r="P6" s="54"/>
      <c r="Q6" s="54"/>
      <c r="R6" s="54"/>
      <c r="S6" s="54"/>
      <c r="T6" s="54"/>
      <c r="U6" s="54"/>
      <c r="AG6" s="59" t="s">
        <v>408</v>
      </c>
    </row>
    <row r="7" spans="1:33" ht="12.75" customHeight="1" x14ac:dyDescent="0.2">
      <c r="A7" s="442" t="s">
        <v>417</v>
      </c>
      <c r="B7" s="442"/>
      <c r="E7" s="147" t="s">
        <v>30</v>
      </c>
      <c r="F7" s="62" t="str">
        <f>d_1</f>
        <v>06 ИЮЛЯ 2017г.</v>
      </c>
      <c r="G7" s="205"/>
      <c r="H7" s="138"/>
      <c r="I7" s="139" t="s">
        <v>63</v>
      </c>
      <c r="J7" s="139"/>
      <c r="K7" s="275"/>
      <c r="L7" s="60"/>
      <c r="O7" s="54"/>
      <c r="P7" s="54"/>
      <c r="Q7" s="54"/>
      <c r="R7" s="54"/>
      <c r="S7" s="54"/>
      <c r="T7" s="54"/>
      <c r="U7" s="54"/>
    </row>
    <row r="8" spans="1:33" ht="12.75" customHeight="1" x14ac:dyDescent="0.2">
      <c r="A8" s="61" t="s">
        <v>63</v>
      </c>
      <c r="E8" s="148" t="s">
        <v>106</v>
      </c>
      <c r="F8" s="140" t="str">
        <f>d_1</f>
        <v>06 ИЮЛЯ 2017г.</v>
      </c>
      <c r="G8" s="205"/>
      <c r="H8" s="443" t="str">
        <f>d_5</f>
        <v>г. Казань, Футбольно-легкоатлетический манеж</v>
      </c>
      <c r="I8" s="443"/>
      <c r="J8" s="443"/>
      <c r="K8" s="443"/>
      <c r="L8" s="443"/>
      <c r="O8" s="54"/>
      <c r="P8" s="54"/>
      <c r="Q8" s="54"/>
      <c r="R8" s="54"/>
      <c r="S8" s="54"/>
      <c r="T8" s="54"/>
      <c r="U8" s="54"/>
    </row>
    <row r="9" spans="1:33" ht="24" x14ac:dyDescent="0.2">
      <c r="A9" s="316" t="s">
        <v>101</v>
      </c>
      <c r="B9" s="317" t="s">
        <v>31</v>
      </c>
      <c r="C9" s="317" t="s">
        <v>32</v>
      </c>
      <c r="D9" s="317" t="s">
        <v>2</v>
      </c>
      <c r="E9" s="317" t="s">
        <v>52</v>
      </c>
      <c r="F9" s="317" t="s">
        <v>285</v>
      </c>
      <c r="G9" s="318" t="s">
        <v>3</v>
      </c>
      <c r="H9" s="290" t="s">
        <v>4</v>
      </c>
      <c r="I9" s="317" t="s">
        <v>5</v>
      </c>
      <c r="J9" s="317" t="s">
        <v>124</v>
      </c>
      <c r="K9" s="317" t="s">
        <v>6</v>
      </c>
      <c r="L9" s="319" t="s">
        <v>7</v>
      </c>
      <c r="O9" s="54"/>
      <c r="P9" s="54"/>
      <c r="Q9" s="54"/>
      <c r="R9" s="54"/>
      <c r="S9" s="54"/>
      <c r="T9" s="54"/>
      <c r="U9" s="54"/>
    </row>
    <row r="10" spans="1:33" ht="15" customHeight="1" x14ac:dyDescent="0.2">
      <c r="A10" s="67"/>
      <c r="B10" s="438" t="str">
        <f>Name_8</f>
        <v>МУЖЧИНЫ 2001г.р. и старше</v>
      </c>
      <c r="C10" s="438"/>
      <c r="D10" s="67"/>
      <c r="E10" s="67"/>
      <c r="F10" s="67"/>
      <c r="G10" s="141"/>
      <c r="H10" s="149"/>
      <c r="I10" s="67"/>
      <c r="J10" s="67"/>
      <c r="K10" s="67"/>
      <c r="L10" s="69"/>
      <c r="O10" s="54"/>
      <c r="P10" s="54"/>
      <c r="Q10" s="54"/>
      <c r="R10" s="54"/>
      <c r="S10" s="54"/>
      <c r="T10" s="54"/>
      <c r="U10" s="54"/>
    </row>
    <row r="11" spans="1:33" ht="17.100000000000001" customHeight="1" x14ac:dyDescent="0.2">
      <c r="A11" s="150">
        <v>1</v>
      </c>
      <c r="B11" s="303" t="str">
        <f>VLOOKUP($M11,УЧАСТНИКИ!$A$1:$K$716,3,FALSE)</f>
        <v>ГИЛЯЗОВ АЙДАР</v>
      </c>
      <c r="C11" s="151">
        <f>VLOOKUP($M11,УЧАСТНИКИ!$A$1:$K$716,4,FALSE)</f>
        <v>1987</v>
      </c>
      <c r="D11" s="151" t="str">
        <f>VLOOKUP($M11,УЧАСТНИКИ!$A$1:$K$716,8,FALSE)</f>
        <v>МС</v>
      </c>
      <c r="E11" s="262" t="str">
        <f>VLOOKUP($M11,УЧАСТНИКИ!$A$1:$K$716,5,FALSE)</f>
        <v>НИЖНЕКАМСК</v>
      </c>
      <c r="F11" s="262" t="str">
        <f>VLOOKUP($M11,УЧАСТНИКИ!$A$1:$K$716,11,FALSE)</f>
        <v>НЕФТЕХИМИК</v>
      </c>
      <c r="G11" s="160">
        <v>14.29</v>
      </c>
      <c r="H11" s="160">
        <v>14.12</v>
      </c>
      <c r="I11" s="152" t="s">
        <v>439</v>
      </c>
      <c r="J11" s="262" t="str">
        <f>VLOOKUP($M11,УЧАСТНИКИ!$A$1:$K$716,9,FALSE)</f>
        <v>Л</v>
      </c>
      <c r="K11" s="152"/>
      <c r="L11" s="304" t="str">
        <f>VLOOKUP($M11,УЧАСТНИКИ!$A$1:$K$716,10,FALSE)</f>
        <v>ПЕРМЯКОВ ОА, БЫКОВ ВЕ</v>
      </c>
      <c r="M11" s="192">
        <v>3870</v>
      </c>
      <c r="O11" s="54"/>
      <c r="P11" s="54"/>
      <c r="Q11" s="54"/>
      <c r="R11" s="54"/>
      <c r="S11" s="54"/>
      <c r="T11" s="54"/>
      <c r="U11" s="54"/>
    </row>
    <row r="12" spans="1:33" ht="17.100000000000001" customHeight="1" x14ac:dyDescent="0.2">
      <c r="A12" s="150">
        <v>2</v>
      </c>
      <c r="B12" s="303" t="str">
        <f>VLOOKUP($M12,УЧАСТНИКИ!$A$1:$K$716,3,FALSE)</f>
        <v>КРИВОШЕЕВ ВЛАДИСЛАВ</v>
      </c>
      <c r="C12" s="151">
        <f>VLOOKUP($M12,УЧАСТНИКИ!$A$1:$K$716,4,FALSE)</f>
        <v>1997</v>
      </c>
      <c r="D12" s="151" t="str">
        <f>VLOOKUP($M12,УЧАСТНИКИ!$A$1:$K$716,8,FALSE)</f>
        <v>КМС</v>
      </c>
      <c r="E12" s="262" t="str">
        <f>VLOOKUP($M12,УЧАСТНИКИ!$A$1:$K$716,5,FALSE)</f>
        <v>КАЗАНЬ</v>
      </c>
      <c r="F12" s="262" t="str">
        <f>VLOOKUP($M12,УЧАСТНИКИ!$A$1:$K$716,11,FALSE)</f>
        <v>СДЮСШОР ЛА</v>
      </c>
      <c r="G12" s="160">
        <v>15.49</v>
      </c>
      <c r="H12" s="503" t="s">
        <v>626</v>
      </c>
      <c r="I12" s="152">
        <v>1</v>
      </c>
      <c r="J12" s="262">
        <f>VLOOKUP($M12,УЧАСТНИКИ!$A$1:$K$716,9,FALSE)</f>
        <v>3</v>
      </c>
      <c r="K12" s="152">
        <v>20</v>
      </c>
      <c r="L12" s="304" t="str">
        <f>VLOOKUP($M12,УЧАСТНИКИ!$A$1:$K$716,10,FALSE)</f>
        <v>ЯШИНЫ ЖЛ АН</v>
      </c>
      <c r="M12" s="192">
        <v>3830</v>
      </c>
      <c r="O12" s="54"/>
      <c r="P12" s="54"/>
      <c r="Q12" s="54"/>
      <c r="R12" s="54"/>
      <c r="S12" s="54"/>
      <c r="T12" s="54"/>
      <c r="U12" s="54"/>
    </row>
    <row r="13" spans="1:33" ht="17.100000000000001" customHeight="1" x14ac:dyDescent="0.2">
      <c r="A13" s="150">
        <v>3</v>
      </c>
      <c r="B13" s="303" t="e">
        <f>VLOOKUP($M13,УЧАСТНИКИ!$A$1:$K$716,3,FALSE)</f>
        <v>#N/A</v>
      </c>
      <c r="C13" s="151" t="e">
        <f>VLOOKUP($M13,УЧАСТНИКИ!$A$1:$K$716,4,FALSE)</f>
        <v>#N/A</v>
      </c>
      <c r="D13" s="151" t="e">
        <f>VLOOKUP($M13,УЧАСТНИКИ!$A$1:$K$716,8,FALSE)</f>
        <v>#N/A</v>
      </c>
      <c r="E13" s="262" t="e">
        <f>VLOOKUP($M13,УЧАСТНИКИ!$A$1:$K$716,5,FALSE)</f>
        <v>#N/A</v>
      </c>
      <c r="F13" s="262" t="e">
        <f>VLOOKUP($M13,УЧАСТНИКИ!$A$1:$K$716,11,FALSE)</f>
        <v>#N/A</v>
      </c>
      <c r="G13" s="160"/>
      <c r="H13" s="160"/>
      <c r="I13" s="152"/>
      <c r="J13" s="262" t="e">
        <f>VLOOKUP($M13,УЧАСТНИКИ!$A$1:$K$716,9,FALSE)</f>
        <v>#N/A</v>
      </c>
      <c r="K13" s="152"/>
      <c r="L13" s="304" t="e">
        <f>VLOOKUP($M13,УЧАСТНИКИ!$A$1:$K$716,10,FALSE)</f>
        <v>#N/A</v>
      </c>
      <c r="M13" s="192"/>
      <c r="O13" s="54"/>
      <c r="P13" s="54"/>
      <c r="Q13" s="54"/>
      <c r="R13" s="54"/>
      <c r="S13" s="54"/>
      <c r="T13" s="54"/>
      <c r="U13" s="54"/>
    </row>
    <row r="14" spans="1:33" ht="17.100000000000001" customHeight="1" x14ac:dyDescent="0.2">
      <c r="A14" s="150">
        <v>4</v>
      </c>
      <c r="B14" s="303" t="e">
        <f>VLOOKUP($M14,УЧАСТНИКИ!$A$1:$K$716,3,FALSE)</f>
        <v>#N/A</v>
      </c>
      <c r="C14" s="151" t="e">
        <f>VLOOKUP($M14,УЧАСТНИКИ!$A$1:$K$716,4,FALSE)</f>
        <v>#N/A</v>
      </c>
      <c r="D14" s="151" t="e">
        <f>VLOOKUP($M14,УЧАСТНИКИ!$A$1:$K$716,8,FALSE)</f>
        <v>#N/A</v>
      </c>
      <c r="E14" s="262" t="e">
        <f>VLOOKUP($M14,УЧАСТНИКИ!$A$1:$K$716,5,FALSE)</f>
        <v>#N/A</v>
      </c>
      <c r="F14" s="262" t="e">
        <f>VLOOKUP($M14,УЧАСТНИКИ!$A$1:$K$716,11,FALSE)</f>
        <v>#N/A</v>
      </c>
      <c r="G14" s="160"/>
      <c r="H14" s="160"/>
      <c r="I14" s="152"/>
      <c r="J14" s="262" t="e">
        <f>VLOOKUP($M14,УЧАСТНИКИ!$A$1:$K$716,9,FALSE)</f>
        <v>#N/A</v>
      </c>
      <c r="K14" s="152"/>
      <c r="L14" s="304" t="e">
        <f>VLOOKUP($M14,УЧАСТНИКИ!$A$1:$K$716,10,FALSE)</f>
        <v>#N/A</v>
      </c>
      <c r="M14" s="192"/>
      <c r="O14" s="54"/>
      <c r="P14" s="54"/>
      <c r="Q14" s="54"/>
      <c r="R14" s="54"/>
      <c r="S14" s="54"/>
      <c r="T14" s="54"/>
      <c r="U14" s="54"/>
    </row>
    <row r="15" spans="1:33" ht="17.100000000000001" customHeight="1" x14ac:dyDescent="0.2">
      <c r="A15" s="150">
        <v>5</v>
      </c>
      <c r="B15" s="303" t="e">
        <f>VLOOKUP($M15,УЧАСТНИКИ!$A$1:$K$716,3,FALSE)</f>
        <v>#N/A</v>
      </c>
      <c r="C15" s="151" t="e">
        <f>VLOOKUP($M15,УЧАСТНИКИ!$A$1:$K$716,4,FALSE)</f>
        <v>#N/A</v>
      </c>
      <c r="D15" s="151" t="e">
        <f>VLOOKUP($M15,УЧАСТНИКИ!$A$1:$K$716,8,FALSE)</f>
        <v>#N/A</v>
      </c>
      <c r="E15" s="262" t="e">
        <f>VLOOKUP($M15,УЧАСТНИКИ!$A$1:$K$716,5,FALSE)</f>
        <v>#N/A</v>
      </c>
      <c r="F15" s="262" t="e">
        <f>VLOOKUP($M15,УЧАСТНИКИ!$A$1:$K$716,11,FALSE)</f>
        <v>#N/A</v>
      </c>
      <c r="G15" s="160"/>
      <c r="H15" s="160"/>
      <c r="I15" s="152"/>
      <c r="J15" s="262" t="e">
        <f>VLOOKUP($M15,УЧАСТНИКИ!$A$1:$K$716,9,FALSE)</f>
        <v>#N/A</v>
      </c>
      <c r="K15" s="152"/>
      <c r="L15" s="304" t="e">
        <f>VLOOKUP($M15,УЧАСТНИКИ!$A$1:$K$716,10,FALSE)</f>
        <v>#N/A</v>
      </c>
      <c r="M15" s="192"/>
      <c r="O15" s="54"/>
      <c r="P15" s="54"/>
      <c r="Q15" s="54"/>
      <c r="R15" s="54"/>
      <c r="S15" s="54"/>
      <c r="T15" s="54"/>
      <c r="U15" s="54"/>
    </row>
    <row r="16" spans="1:33" ht="17.100000000000001" customHeight="1" x14ac:dyDescent="0.2">
      <c r="A16" s="150">
        <v>6</v>
      </c>
      <c r="B16" s="303" t="e">
        <f>VLOOKUP($M16,УЧАСТНИКИ!$A$1:$K$716,3,FALSE)</f>
        <v>#N/A</v>
      </c>
      <c r="C16" s="151" t="e">
        <f>VLOOKUP($M16,УЧАСТНИКИ!$A$1:$K$716,4,FALSE)</f>
        <v>#N/A</v>
      </c>
      <c r="D16" s="151" t="e">
        <f>VLOOKUP($M16,УЧАСТНИКИ!$A$1:$K$716,8,FALSE)</f>
        <v>#N/A</v>
      </c>
      <c r="E16" s="262" t="e">
        <f>VLOOKUP($M16,УЧАСТНИКИ!$A$1:$K$716,5,FALSE)</f>
        <v>#N/A</v>
      </c>
      <c r="F16" s="262" t="e">
        <f>VLOOKUP($M16,УЧАСТНИКИ!$A$1:$K$716,11,FALSE)</f>
        <v>#N/A</v>
      </c>
      <c r="G16" s="447"/>
      <c r="H16" s="448"/>
      <c r="I16" s="152"/>
      <c r="J16" s="262" t="e">
        <f>VLOOKUP($M16,УЧАСТНИКИ!$A$1:$K$716,9,FALSE)</f>
        <v>#N/A</v>
      </c>
      <c r="K16" s="152"/>
      <c r="L16" s="304" t="e">
        <f>VLOOKUP($M16,УЧАСТНИКИ!$A$1:$K$716,10,FALSE)</f>
        <v>#N/A</v>
      </c>
      <c r="M16" s="192"/>
      <c r="O16" s="54"/>
      <c r="P16" s="54"/>
      <c r="Q16" s="54"/>
      <c r="R16" s="54"/>
      <c r="S16" s="54"/>
      <c r="T16" s="54"/>
      <c r="U16" s="54"/>
    </row>
    <row r="17" spans="1:21" ht="17.100000000000001" customHeight="1" x14ac:dyDescent="0.2">
      <c r="A17" s="150">
        <v>7</v>
      </c>
      <c r="B17" s="303" t="e">
        <f>VLOOKUP($M17,УЧАСТНИКИ!$A$1:$K$716,3,FALSE)</f>
        <v>#N/A</v>
      </c>
      <c r="C17" s="151" t="e">
        <f>VLOOKUP($M17,УЧАСТНИКИ!$A$1:$K$716,4,FALSE)</f>
        <v>#N/A</v>
      </c>
      <c r="D17" s="151" t="e">
        <f>VLOOKUP($M17,УЧАСТНИКИ!$A$1:$K$716,8,FALSE)</f>
        <v>#N/A</v>
      </c>
      <c r="E17" s="262" t="e">
        <f>VLOOKUP($M17,УЧАСТНИКИ!$A$1:$K$716,5,FALSE)</f>
        <v>#N/A</v>
      </c>
      <c r="F17" s="262" t="e">
        <f>VLOOKUP($M17,УЧАСТНИКИ!$A$1:$K$716,11,FALSE)</f>
        <v>#N/A</v>
      </c>
      <c r="G17" s="160"/>
      <c r="H17" s="160"/>
      <c r="I17" s="152"/>
      <c r="J17" s="262" t="e">
        <f>VLOOKUP($M17,УЧАСТНИКИ!$A$1:$K$716,9,FALSE)</f>
        <v>#N/A</v>
      </c>
      <c r="K17" s="152"/>
      <c r="L17" s="304" t="e">
        <f>VLOOKUP($M17,УЧАСТНИКИ!$A$1:$K$716,10,FALSE)</f>
        <v>#N/A</v>
      </c>
      <c r="M17" s="192"/>
      <c r="O17" s="54"/>
      <c r="P17" s="54"/>
      <c r="Q17" s="54"/>
      <c r="R17" s="54"/>
      <c r="S17" s="54"/>
      <c r="T17" s="54"/>
      <c r="U17" s="54"/>
    </row>
    <row r="18" spans="1:21" ht="17.100000000000001" customHeight="1" x14ac:dyDescent="0.2">
      <c r="A18" s="150">
        <v>8</v>
      </c>
      <c r="B18" s="303" t="e">
        <f>VLOOKUP($M18,УЧАСТНИКИ!$A$1:$K$716,3,FALSE)</f>
        <v>#N/A</v>
      </c>
      <c r="C18" s="151" t="e">
        <f>VLOOKUP($M18,УЧАСТНИКИ!$A$1:$K$716,4,FALSE)</f>
        <v>#N/A</v>
      </c>
      <c r="D18" s="151" t="e">
        <f>VLOOKUP($M18,УЧАСТНИКИ!$A$1:$K$716,8,FALSE)</f>
        <v>#N/A</v>
      </c>
      <c r="E18" s="262" t="e">
        <f>VLOOKUP($M18,УЧАСТНИКИ!$A$1:$K$716,5,FALSE)</f>
        <v>#N/A</v>
      </c>
      <c r="F18" s="262" t="e">
        <f>VLOOKUP($M18,УЧАСТНИКИ!$A$1:$K$716,11,FALSE)</f>
        <v>#N/A</v>
      </c>
      <c r="G18" s="160"/>
      <c r="H18" s="160"/>
      <c r="I18" s="152"/>
      <c r="J18" s="262" t="e">
        <f>VLOOKUP($M18,УЧАСТНИКИ!$A$1:$K$716,9,FALSE)</f>
        <v>#N/A</v>
      </c>
      <c r="K18" s="152"/>
      <c r="L18" s="304" t="e">
        <f>VLOOKUP($M18,УЧАСТНИКИ!$A$1:$K$716,10,FALSE)</f>
        <v>#N/A</v>
      </c>
      <c r="M18" s="192"/>
      <c r="O18" s="54"/>
      <c r="P18" s="54"/>
      <c r="Q18" s="54"/>
      <c r="R18" s="54"/>
      <c r="S18" s="54"/>
      <c r="T18" s="54"/>
      <c r="U18" s="54"/>
    </row>
    <row r="19" spans="1:21" ht="17.100000000000001" customHeight="1" x14ac:dyDescent="0.2">
      <c r="A19" s="67"/>
      <c r="B19" s="438" t="str">
        <f>Name_9</f>
        <v>МУЖЧИНЫ 2001г.р. и старше</v>
      </c>
      <c r="C19" s="438"/>
      <c r="D19" s="67"/>
      <c r="E19" s="67"/>
      <c r="F19" s="67"/>
      <c r="G19" s="141"/>
      <c r="H19" s="149"/>
      <c r="I19" s="67"/>
      <c r="J19" s="67"/>
      <c r="K19" s="67"/>
      <c r="L19" s="69"/>
      <c r="O19" s="54"/>
      <c r="P19" s="54"/>
      <c r="Q19" s="54"/>
      <c r="R19" s="54"/>
      <c r="S19" s="54"/>
      <c r="T19" s="54"/>
      <c r="U19" s="54"/>
    </row>
    <row r="20" spans="1:21" ht="17.100000000000001" customHeight="1" x14ac:dyDescent="0.2">
      <c r="A20" s="150">
        <v>1</v>
      </c>
      <c r="B20" s="303" t="e">
        <f>VLOOKUP($M20,УЧАСТНИКИ!$A$1:$K$716,3,FALSE)</f>
        <v>#N/A</v>
      </c>
      <c r="C20" s="151" t="e">
        <f>VLOOKUP($M20,УЧАСТНИКИ!$A$1:$K$716,4,FALSE)</f>
        <v>#N/A</v>
      </c>
      <c r="D20" s="151" t="e">
        <f>VLOOKUP($M20,УЧАСТНИКИ!$A$1:$K$716,8,FALSE)</f>
        <v>#N/A</v>
      </c>
      <c r="E20" s="233" t="e">
        <f>VLOOKUP($M20,УЧАСТНИКИ!$A$1:$K$716,5,FALSE)</f>
        <v>#N/A</v>
      </c>
      <c r="F20" s="233" t="e">
        <f>VLOOKUP($M20,УЧАСТНИКИ!$A$1:$K$716,11,FALSE)</f>
        <v>#N/A</v>
      </c>
      <c r="G20" s="160"/>
      <c r="H20" s="160"/>
      <c r="I20" s="152"/>
      <c r="J20" s="262" t="s">
        <v>63</v>
      </c>
      <c r="K20" s="152"/>
      <c r="L20" s="304" t="e">
        <f>VLOOKUP($M20,УЧАСТНИКИ!$A$1:$K$716,10,FALSE)</f>
        <v>#N/A</v>
      </c>
      <c r="M20" s="192"/>
      <c r="O20" s="54"/>
      <c r="P20" s="54"/>
      <c r="Q20" s="54"/>
      <c r="R20" s="54"/>
      <c r="S20" s="54"/>
      <c r="T20" s="54"/>
      <c r="U20" s="54"/>
    </row>
    <row r="21" spans="1:21" ht="17.100000000000001" customHeight="1" x14ac:dyDescent="0.2">
      <c r="A21" s="150">
        <v>2</v>
      </c>
      <c r="B21" s="303" t="e">
        <f>VLOOKUP($M21,УЧАСТНИКИ!$A$1:$K$716,3,FALSE)</f>
        <v>#N/A</v>
      </c>
      <c r="C21" s="151" t="e">
        <f>VLOOKUP($M21,УЧАСТНИКИ!$A$1:$K$716,4,FALSE)</f>
        <v>#N/A</v>
      </c>
      <c r="D21" s="151" t="e">
        <f>VLOOKUP($M21,УЧАСТНИКИ!$A$1:$K$716,8,FALSE)</f>
        <v>#N/A</v>
      </c>
      <c r="E21" s="233" t="e">
        <f>VLOOKUP($M21,УЧАСТНИКИ!$A$1:$K$716,5,FALSE)</f>
        <v>#N/A</v>
      </c>
      <c r="F21" s="233" t="e">
        <f>VLOOKUP($M21,УЧАСТНИКИ!$A$1:$K$716,11,FALSE)</f>
        <v>#N/A</v>
      </c>
      <c r="G21" s="160"/>
      <c r="H21" s="160"/>
      <c r="I21" s="152"/>
      <c r="J21" s="262" t="e">
        <f>VLOOKUP($M21,УЧАСТНИКИ!$A$1:$K$716,9,FALSE)</f>
        <v>#N/A</v>
      </c>
      <c r="K21" s="152"/>
      <c r="L21" s="304" t="e">
        <f>VLOOKUP($M21,УЧАСТНИКИ!$A$1:$K$716,10,FALSE)</f>
        <v>#N/A</v>
      </c>
      <c r="M21" s="192"/>
      <c r="O21" s="54"/>
      <c r="P21" s="54"/>
      <c r="Q21" s="54"/>
      <c r="R21" s="54"/>
      <c r="S21" s="54"/>
      <c r="T21" s="54"/>
      <c r="U21" s="54"/>
    </row>
    <row r="22" spans="1:21" ht="17.100000000000001" customHeight="1" x14ac:dyDescent="0.2">
      <c r="A22" s="150">
        <v>3</v>
      </c>
      <c r="B22" s="303" t="e">
        <f>VLOOKUP($M22,УЧАСТНИКИ!$A$1:$K$716,3,FALSE)</f>
        <v>#N/A</v>
      </c>
      <c r="C22" s="151" t="e">
        <f>VLOOKUP($M22,УЧАСТНИКИ!$A$1:$K$716,4,FALSE)</f>
        <v>#N/A</v>
      </c>
      <c r="D22" s="151" t="e">
        <f>VLOOKUP($M22,УЧАСТНИКИ!$A$1:$K$716,8,FALSE)</f>
        <v>#N/A</v>
      </c>
      <c r="E22" s="233" t="e">
        <f>VLOOKUP($M22,УЧАСТНИКИ!$A$1:$K$716,5,FALSE)</f>
        <v>#N/A</v>
      </c>
      <c r="F22" s="233" t="e">
        <f>VLOOKUP($M22,УЧАСТНИКИ!$A$1:$K$716,11,FALSE)</f>
        <v>#N/A</v>
      </c>
      <c r="G22" s="160"/>
      <c r="H22" s="160"/>
      <c r="I22" s="152"/>
      <c r="J22" s="262" t="e">
        <f>VLOOKUP($M22,УЧАСТНИКИ!$A$1:$K$716,9,FALSE)</f>
        <v>#N/A</v>
      </c>
      <c r="K22" s="152"/>
      <c r="L22" s="304" t="e">
        <f>VLOOKUP($M22,УЧАСТНИКИ!$A$1:$K$716,10,FALSE)</f>
        <v>#N/A</v>
      </c>
      <c r="M22" s="192"/>
      <c r="O22" s="54"/>
      <c r="P22" s="54"/>
      <c r="Q22" s="54"/>
      <c r="R22" s="54"/>
      <c r="S22" s="54"/>
      <c r="T22" s="54"/>
      <c r="U22" s="54"/>
    </row>
    <row r="23" spans="1:21" ht="17.100000000000001" customHeight="1" x14ac:dyDescent="0.2">
      <c r="A23" s="150">
        <v>4</v>
      </c>
      <c r="B23" s="303" t="e">
        <f>VLOOKUP($M23,УЧАСТНИКИ!$A$1:$K$716,3,FALSE)</f>
        <v>#N/A</v>
      </c>
      <c r="C23" s="151" t="e">
        <f>VLOOKUP($M23,УЧАСТНИКИ!$A$1:$K$716,4,FALSE)</f>
        <v>#N/A</v>
      </c>
      <c r="D23" s="151" t="e">
        <f>VLOOKUP($M23,УЧАСТНИКИ!$A$1:$K$716,8,FALSE)</f>
        <v>#N/A</v>
      </c>
      <c r="E23" s="233" t="e">
        <f>VLOOKUP($M23,УЧАСТНИКИ!$A$1:$K$716,5,FALSE)</f>
        <v>#N/A</v>
      </c>
      <c r="F23" s="233" t="e">
        <f>VLOOKUP($M23,УЧАСТНИКИ!$A$1:$K$716,11,FALSE)</f>
        <v>#N/A</v>
      </c>
      <c r="G23" s="160"/>
      <c r="H23" s="160"/>
      <c r="I23" s="152"/>
      <c r="J23" s="262" t="e">
        <f>VLOOKUP($M23,УЧАСТНИКИ!$A$1:$K$716,9,FALSE)</f>
        <v>#N/A</v>
      </c>
      <c r="K23" s="152"/>
      <c r="L23" s="304" t="e">
        <f>VLOOKUP($M23,УЧАСТНИКИ!$A$1:$K$716,10,FALSE)</f>
        <v>#N/A</v>
      </c>
      <c r="M23" s="192"/>
      <c r="O23" s="54"/>
      <c r="P23" s="54"/>
      <c r="Q23" s="54"/>
      <c r="R23" s="54"/>
      <c r="S23" s="54"/>
      <c r="T23" s="54"/>
      <c r="U23" s="54"/>
    </row>
    <row r="24" spans="1:21" ht="17.100000000000001" customHeight="1" x14ac:dyDescent="0.2">
      <c r="A24" s="150">
        <v>5</v>
      </c>
      <c r="B24" s="303" t="e">
        <f>VLOOKUP($M24,УЧАСТНИКИ!$A$1:$K$716,3,FALSE)</f>
        <v>#N/A</v>
      </c>
      <c r="C24" s="151" t="e">
        <f>VLOOKUP($M24,УЧАСТНИКИ!$A$1:$K$716,4,FALSE)</f>
        <v>#N/A</v>
      </c>
      <c r="D24" s="151" t="e">
        <f>VLOOKUP($M24,УЧАСТНИКИ!$A$1:$K$716,8,FALSE)</f>
        <v>#N/A</v>
      </c>
      <c r="E24" s="233" t="e">
        <f>VLOOKUP($M24,УЧАСТНИКИ!$A$1:$K$716,5,FALSE)</f>
        <v>#N/A</v>
      </c>
      <c r="F24" s="233" t="e">
        <f>VLOOKUP($M24,УЧАСТНИКИ!$A$1:$K$716,11,FALSE)</f>
        <v>#N/A</v>
      </c>
      <c r="G24" s="160"/>
      <c r="H24" s="160"/>
      <c r="I24" s="152"/>
      <c r="J24" s="262" t="e">
        <f>VLOOKUP($M24,УЧАСТНИКИ!$A$1:$K$716,9,FALSE)</f>
        <v>#N/A</v>
      </c>
      <c r="K24" s="152"/>
      <c r="L24" s="304" t="e">
        <f>VLOOKUP($M24,УЧАСТНИКИ!$A$1:$K$716,10,FALSE)</f>
        <v>#N/A</v>
      </c>
      <c r="M24" s="192"/>
      <c r="O24" s="54"/>
      <c r="P24" s="54"/>
      <c r="Q24" s="54"/>
      <c r="R24" s="54"/>
      <c r="S24" s="54"/>
      <c r="T24" s="54"/>
      <c r="U24" s="54"/>
    </row>
  </sheetData>
  <sortState ref="B11:M15">
    <sortCondition ref="H11:H15"/>
  </sortState>
  <mergeCells count="9">
    <mergeCell ref="H8:L8"/>
    <mergeCell ref="B10:C10"/>
    <mergeCell ref="B19:C19"/>
    <mergeCell ref="A1:L1"/>
    <mergeCell ref="A2:L2"/>
    <mergeCell ref="A3:L3"/>
    <mergeCell ref="A5:L5"/>
    <mergeCell ref="A7:B7"/>
    <mergeCell ref="G16:H16"/>
  </mergeCells>
  <pageMargins left="0.39370078740157483" right="0.39370078740157483" top="0.31496062992125984" bottom="0.27559055118110237" header="0" footer="0"/>
  <pageSetup paperSize="9" scale="89" fitToHeight="1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M122"/>
  <sheetViews>
    <sheetView view="pageBreakPreview" zoomScaleNormal="100" zoomScaleSheetLayoutView="100" workbookViewId="0">
      <selection activeCell="B34" sqref="B34:J38"/>
    </sheetView>
  </sheetViews>
  <sheetFormatPr defaultRowHeight="12.75" x14ac:dyDescent="0.2"/>
  <cols>
    <col min="1" max="1" width="4" style="6" customWidth="1"/>
    <col min="2" max="2" width="26.5703125" style="6" customWidth="1"/>
    <col min="3" max="3" width="7.7109375" style="6" bestFit="1" customWidth="1"/>
    <col min="4" max="4" width="20.5703125" style="6" bestFit="1" customWidth="1"/>
    <col min="5" max="5" width="20.42578125" style="6" bestFit="1" customWidth="1"/>
    <col min="6" max="6" width="10.42578125" style="198" customWidth="1"/>
    <col min="7" max="7" width="9.5703125" style="6" customWidth="1"/>
    <col min="8" max="8" width="11.85546875" style="6" customWidth="1"/>
    <col min="9" max="9" width="10.42578125" style="6" hidden="1" customWidth="1"/>
    <col min="10" max="10" width="8" style="6" customWidth="1"/>
    <col min="11" max="16384" width="9.140625" style="6"/>
  </cols>
  <sheetData>
    <row r="1" spans="1:13" x14ac:dyDescent="0.2">
      <c r="A1" s="434" t="str">
        <f>Name_2</f>
        <v>ЦЕНТР СПОРТИВНОЙ ПОДГОТОВКИ РЕСПУБЛИКИ ТАТАРСТАН</v>
      </c>
      <c r="B1" s="434"/>
      <c r="C1" s="434"/>
      <c r="D1" s="434"/>
      <c r="E1" s="434"/>
      <c r="F1" s="434"/>
      <c r="G1" s="434"/>
      <c r="H1" s="434"/>
      <c r="I1" s="434"/>
      <c r="J1" s="434"/>
      <c r="K1" s="45"/>
      <c r="L1" s="45"/>
      <c r="M1" s="45"/>
    </row>
    <row r="2" spans="1:13" ht="15" x14ac:dyDescent="0.2">
      <c r="A2" s="435" t="s">
        <v>51</v>
      </c>
      <c r="B2" s="435"/>
      <c r="C2" s="435"/>
      <c r="D2" s="435"/>
      <c r="E2" s="435"/>
      <c r="F2" s="435"/>
      <c r="G2" s="435"/>
      <c r="H2" s="435"/>
      <c r="I2" s="435"/>
      <c r="J2" s="435"/>
      <c r="K2" s="45"/>
      <c r="L2" s="45"/>
      <c r="M2" s="45"/>
    </row>
    <row r="3" spans="1:13" ht="27.75" customHeight="1" x14ac:dyDescent="0.2">
      <c r="A3" s="436" t="str">
        <f>Name_4</f>
        <v>ЛИЧНО-КОМАНДНЫЙ ЧЕМПИОНАТ РЕСПУБЛИКИ ТАТАРСТАН ПО ЛЕГКОЙ АТЛЕТИКЕ</v>
      </c>
      <c r="B3" s="436"/>
      <c r="C3" s="436"/>
      <c r="D3" s="436"/>
      <c r="E3" s="436"/>
      <c r="F3" s="436"/>
      <c r="G3" s="436"/>
      <c r="H3" s="436"/>
      <c r="I3" s="197"/>
      <c r="J3" s="197"/>
      <c r="K3" s="45"/>
      <c r="L3" s="45"/>
      <c r="M3" s="45"/>
    </row>
    <row r="4" spans="1:13" x14ac:dyDescent="0.2">
      <c r="A4" s="437"/>
      <c r="B4" s="437"/>
      <c r="C4" s="4"/>
      <c r="D4" s="270"/>
      <c r="E4" s="2"/>
      <c r="I4" s="7"/>
      <c r="J4" s="4"/>
    </row>
    <row r="5" spans="1:13" ht="20.25" x14ac:dyDescent="0.2">
      <c r="A5" s="437" t="s">
        <v>44</v>
      </c>
      <c r="B5" s="437"/>
      <c r="C5" s="4"/>
      <c r="D5" s="497" t="s">
        <v>580</v>
      </c>
      <c r="E5" s="2"/>
      <c r="J5" s="38" t="str">
        <f>d_2</f>
        <v>07 ИЮЛЯ 2017г.</v>
      </c>
    </row>
    <row r="6" spans="1:13" ht="14.25" customHeight="1" x14ac:dyDescent="0.2">
      <c r="A6" s="22"/>
      <c r="C6" s="4"/>
      <c r="D6" s="271"/>
      <c r="E6" s="42"/>
      <c r="G6" s="10"/>
      <c r="J6" s="43" t="str">
        <f>d_5</f>
        <v>г. Казань, Футбольно-легкоатлетический манеж</v>
      </c>
    </row>
    <row r="7" spans="1:13" ht="18" x14ac:dyDescent="0.2">
      <c r="A7" s="27" t="s">
        <v>38</v>
      </c>
      <c r="B7" s="27" t="s">
        <v>39</v>
      </c>
      <c r="C7" s="27" t="s">
        <v>37</v>
      </c>
      <c r="D7" s="27" t="s">
        <v>104</v>
      </c>
      <c r="E7" s="27" t="s">
        <v>105</v>
      </c>
      <c r="F7" s="202" t="s">
        <v>16</v>
      </c>
      <c r="G7" s="27" t="s">
        <v>59</v>
      </c>
      <c r="H7" s="27" t="s">
        <v>10</v>
      </c>
      <c r="I7" s="27" t="s">
        <v>28</v>
      </c>
      <c r="J7" s="27" t="s">
        <v>41</v>
      </c>
    </row>
    <row r="8" spans="1:13" ht="20.100000000000001" customHeight="1" x14ac:dyDescent="0.2">
      <c r="A8" s="39"/>
      <c r="B8" s="438" t="str">
        <f>Name_8</f>
        <v>МУЖЧИНЫ 2001г.р. и старше</v>
      </c>
      <c r="C8" s="438"/>
      <c r="D8" s="40"/>
      <c r="E8" s="40"/>
      <c r="F8" s="194"/>
      <c r="G8" s="40"/>
      <c r="H8" s="40"/>
      <c r="I8" s="40"/>
      <c r="J8" s="41"/>
    </row>
    <row r="9" spans="1:13" ht="20.100000000000001" customHeight="1" x14ac:dyDescent="0.2">
      <c r="A9" s="28"/>
      <c r="B9" s="31" t="s">
        <v>24</v>
      </c>
      <c r="C9" s="29"/>
      <c r="D9" s="29"/>
      <c r="E9" s="29"/>
      <c r="F9" s="195"/>
      <c r="G9" s="29"/>
      <c r="H9" s="29"/>
      <c r="I9" s="29"/>
      <c r="J9" s="30"/>
    </row>
    <row r="10" spans="1:13" ht="20.100000000000001" customHeight="1" x14ac:dyDescent="0.2">
      <c r="A10" s="47" t="s">
        <v>17</v>
      </c>
      <c r="B10" s="293" t="str">
        <f>VLOOKUP($F10,УЧАСТНИКИ!$A$1:$K$716,3,FALSE)</f>
        <v>БАБАЕВ ШАКИР</v>
      </c>
      <c r="C10" s="108">
        <f>VLOOKUP($F10,УЧАСТНИКИ!$A$1:$K$716,4,FALSE)</f>
        <v>1998</v>
      </c>
      <c r="D10" s="230" t="str">
        <f>VLOOKUP($F10,УЧАСТНИКИ!$A$1:$K$716,5,FALSE)</f>
        <v>КАЗАНЬ</v>
      </c>
      <c r="E10" s="230" t="str">
        <f>VLOOKUP($F10,УЧАСТНИКИ!$A$1:$K$716,11,FALSE)</f>
        <v>ПГАФКСиТ</v>
      </c>
      <c r="F10" s="183">
        <v>3574</v>
      </c>
      <c r="G10" s="47"/>
      <c r="H10" s="47"/>
      <c r="I10" s="47"/>
      <c r="J10" s="108" t="str">
        <f>VLOOKUP($F10,УЧАСТНИКИ!$A$2:$K$232,9,FALSE)</f>
        <v>Л</v>
      </c>
    </row>
    <row r="11" spans="1:13" ht="20.100000000000001" customHeight="1" x14ac:dyDescent="0.2">
      <c r="A11" s="47" t="s">
        <v>18</v>
      </c>
      <c r="B11" s="293" t="str">
        <f>VLOOKUP($F11,УЧАСТНИКИ!$A$1:$K$716,3,FALSE)</f>
        <v>АКШАЕВ НИКИТА</v>
      </c>
      <c r="C11" s="108">
        <f>VLOOKUP($F11,УЧАСТНИКИ!$A$1:$K$716,4,FALSE)</f>
        <v>2001</v>
      </c>
      <c r="D11" s="230" t="str">
        <f>VLOOKUP($F11,УЧАСТНИКИ!$A$1:$K$716,5,FALSE)</f>
        <v>КАЗАНЬ</v>
      </c>
      <c r="E11" s="230" t="str">
        <f>VLOOKUP($F11,УЧАСТНИКИ!$A$1:$K$716,11,FALSE)</f>
        <v>КДЮСШ АВИАТОР</v>
      </c>
      <c r="F11" s="183">
        <v>3839</v>
      </c>
      <c r="G11" s="47"/>
      <c r="H11" s="47"/>
      <c r="I11" s="47"/>
      <c r="J11" s="108" t="str">
        <f>VLOOKUP($F11,УЧАСТНИКИ!$A$2:$K$232,9,FALSE)</f>
        <v>Л</v>
      </c>
    </row>
    <row r="12" spans="1:13" ht="20.100000000000001" customHeight="1" x14ac:dyDescent="0.2">
      <c r="A12" s="47" t="s">
        <v>19</v>
      </c>
      <c r="B12" s="293" t="str">
        <f>VLOOKUP($F12,УЧАСТНИКИ!$A$1:$K$716,3,FALSE)</f>
        <v>ВАЗИЕВ РЕГИЛЬ</v>
      </c>
      <c r="C12" s="108">
        <f>VLOOKUP($F12,УЧАСТНИКИ!$A$1:$K$716,4,FALSE)</f>
        <v>1991</v>
      </c>
      <c r="D12" s="230" t="str">
        <f>VLOOKUP($F12,УЧАСТНИКИ!$A$1:$K$716,5,FALSE)</f>
        <v>КАЗАНЬ</v>
      </c>
      <c r="E12" s="230" t="str">
        <f>VLOOKUP($F12,УЧАСТНИКИ!$A$1:$K$716,11,FALSE)</f>
        <v>СДЮСШОР ЛА</v>
      </c>
      <c r="F12" s="183">
        <v>62</v>
      </c>
      <c r="G12" s="47"/>
      <c r="H12" s="47"/>
      <c r="I12" s="47"/>
      <c r="J12" s="108">
        <f>VLOOKUP($F12,УЧАСТНИКИ!$A$2:$K$232,9,FALSE)</f>
        <v>3</v>
      </c>
    </row>
    <row r="13" spans="1:13" ht="20.100000000000001" customHeight="1" x14ac:dyDescent="0.2">
      <c r="A13" s="47" t="s">
        <v>20</v>
      </c>
      <c r="B13" s="293" t="str">
        <f>VLOOKUP($F13,УЧАСТНИКИ!$A$1:$K$716,3,FALSE)</f>
        <v>ЗАКУТАЕВ НИКИТА</v>
      </c>
      <c r="C13" s="108">
        <f>VLOOKUP($F13,УЧАСТНИКИ!$A$1:$K$716,4,FALSE)</f>
        <v>2000</v>
      </c>
      <c r="D13" s="230" t="str">
        <f>VLOOKUP($F13,УЧАСТНИКИ!$A$1:$K$716,5,FALSE)</f>
        <v>КАЗАНЬ</v>
      </c>
      <c r="E13" s="230" t="str">
        <f>VLOOKUP($F13,УЧАСТНИКИ!$A$1:$K$716,11,FALSE)</f>
        <v>СТРЕЛА</v>
      </c>
      <c r="F13" s="183">
        <v>3800</v>
      </c>
      <c r="G13" s="47"/>
      <c r="H13" s="47"/>
      <c r="I13" s="47"/>
      <c r="J13" s="108" t="str">
        <f>VLOOKUP($F13,УЧАСТНИКИ!$A$2:$K$232,9,FALSE)</f>
        <v>Л</v>
      </c>
      <c r="L13" s="2"/>
    </row>
    <row r="14" spans="1:13" ht="20.100000000000001" customHeight="1" x14ac:dyDescent="0.2">
      <c r="A14" s="47" t="s">
        <v>21</v>
      </c>
      <c r="B14" s="293" t="str">
        <f>VLOOKUP($F14,УЧАСТНИКИ!$A$1:$K$716,3,FALSE)</f>
        <v>ГАЗИЗОВ АЛЬБЕРТ</v>
      </c>
      <c r="C14" s="108">
        <f>VLOOKUP($F14,УЧАСТНИКИ!$A$1:$K$716,4,FALSE)</f>
        <v>1998</v>
      </c>
      <c r="D14" s="230" t="str">
        <f>VLOOKUP($F14,УЧАСТНИКИ!$A$1:$K$716,5,FALSE)</f>
        <v>ЗЕЛЕНОДОЛЬСК</v>
      </c>
      <c r="E14" s="230" t="str">
        <f>VLOOKUP($F14,УЧАСТНИКИ!$A$1:$K$716,11,FALSE)</f>
        <v>-</v>
      </c>
      <c r="F14" s="192">
        <v>3562</v>
      </c>
      <c r="G14" s="47"/>
      <c r="H14" s="47"/>
      <c r="I14" s="47"/>
      <c r="J14" s="108" t="str">
        <f>VLOOKUP($F14,УЧАСТНИКИ!$A$2:$K$232,9,FALSE)</f>
        <v>Л</v>
      </c>
    </row>
    <row r="15" spans="1:13" ht="20.100000000000001" customHeight="1" x14ac:dyDescent="0.2">
      <c r="A15" s="28"/>
      <c r="B15" s="31" t="s">
        <v>25</v>
      </c>
      <c r="C15" s="29"/>
      <c r="D15" s="238"/>
      <c r="E15" s="238"/>
      <c r="F15" s="195"/>
      <c r="G15" s="29"/>
      <c r="H15" s="29"/>
      <c r="I15" s="29"/>
      <c r="J15" s="30"/>
      <c r="K15" s="9"/>
    </row>
    <row r="16" spans="1:13" ht="20.100000000000001" customHeight="1" x14ac:dyDescent="0.2">
      <c r="A16" s="47" t="s">
        <v>17</v>
      </c>
      <c r="B16" s="293" t="str">
        <f>VLOOKUP($F16,УЧАСТНИКИ!$A$1:$K$716,3,FALSE)</f>
        <v>КОЛБЕНЕВ АЛЕКСАНДР</v>
      </c>
      <c r="C16" s="108" t="str">
        <f>VLOOKUP($F16,УЧАСТНИКИ!$A$1:$K$716,4,FALSE)</f>
        <v>2003/ВК</v>
      </c>
      <c r="D16" s="230" t="str">
        <f>VLOOKUP($F16,УЧАСТНИКИ!$A$1:$K$716,5,FALSE)</f>
        <v>КАЗАНЬ</v>
      </c>
      <c r="E16" s="230" t="str">
        <f>VLOOKUP($F16,УЧАСТНИКИ!$A$1:$K$716,11,FALSE)</f>
        <v>КДЮСШ АВИАТОР</v>
      </c>
      <c r="F16" s="183">
        <v>3775</v>
      </c>
      <c r="G16" s="47"/>
      <c r="H16" s="47"/>
      <c r="I16" s="47"/>
      <c r="J16" s="108" t="str">
        <f>VLOOKUP($F16,УЧАСТНИКИ!$A$2:$K$232,9,FALSE)</f>
        <v>ВК</v>
      </c>
    </row>
    <row r="17" spans="1:12" ht="20.100000000000001" customHeight="1" x14ac:dyDescent="0.2">
      <c r="A17" s="47" t="s">
        <v>18</v>
      </c>
      <c r="B17" s="293" t="str">
        <f>VLOOKUP($F17,УЧАСТНИКИ!$A$1:$K$716,3,FALSE)</f>
        <v>АРАСЛАНОВ АРТЕМ</v>
      </c>
      <c r="C17" s="108">
        <f>VLOOKUP($F17,УЧАСТНИКИ!$A$1:$K$716,4,FALSE)</f>
        <v>1994</v>
      </c>
      <c r="D17" s="230" t="str">
        <f>VLOOKUP($F17,УЧАСТНИКИ!$A$1:$K$716,5,FALSE)</f>
        <v>КАЗАНЬ</v>
      </c>
      <c r="E17" s="230" t="str">
        <f>VLOOKUP($F17,УЧАСТНИКИ!$A$1:$K$716,11,FALSE)</f>
        <v>ПГАФКСиТ, КДЮСШ АВИАТОР</v>
      </c>
      <c r="F17" s="183">
        <v>3853</v>
      </c>
      <c r="G17" s="47"/>
      <c r="H17" s="47"/>
      <c r="I17" s="47"/>
      <c r="J17" s="108" t="str">
        <f>VLOOKUP($F17,УЧАСТНИКИ!$A$2:$K$232,9,FALSE)</f>
        <v>Л</v>
      </c>
    </row>
    <row r="18" spans="1:12" ht="20.100000000000001" customHeight="1" x14ac:dyDescent="0.2">
      <c r="A18" s="47" t="s">
        <v>19</v>
      </c>
      <c r="B18" s="293" t="str">
        <f>VLOOKUP($F18,УЧАСТНИКИ!$A$1:$K$716,3,FALSE)</f>
        <v>ГОРДЕЕВ АЛЕКСАНДР</v>
      </c>
      <c r="C18" s="108">
        <f>VLOOKUP($F18,УЧАСТНИКИ!$A$1:$K$716,4,FALSE)</f>
        <v>2000</v>
      </c>
      <c r="D18" s="230" t="str">
        <f>VLOOKUP($F18,УЧАСТНИКИ!$A$1:$K$716,5,FALSE)</f>
        <v>КАЗАНЬ</v>
      </c>
      <c r="E18" s="230" t="str">
        <f>VLOOKUP($F18,УЧАСТНИКИ!$A$1:$K$716,11,FALSE)</f>
        <v>СДЮСШОР ЛА</v>
      </c>
      <c r="F18" s="183">
        <v>63</v>
      </c>
      <c r="G18" s="47"/>
      <c r="H18" s="47"/>
      <c r="I18" s="47"/>
      <c r="J18" s="108">
        <f>VLOOKUP($F18,УЧАСТНИКИ!$A$2:$K$232,9,FALSE)</f>
        <v>3</v>
      </c>
    </row>
    <row r="19" spans="1:12" ht="20.100000000000001" customHeight="1" x14ac:dyDescent="0.2">
      <c r="A19" s="47" t="s">
        <v>20</v>
      </c>
      <c r="B19" s="293" t="str">
        <f>VLOOKUP($F19,УЧАСТНИКИ!$A$1:$K$716,3,FALSE)</f>
        <v>ГАЙНЕТДИНОВ НИЯЗ</v>
      </c>
      <c r="C19" s="108">
        <f>VLOOKUP($F19,УЧАСТНИКИ!$A$1:$K$716,4,FALSE)</f>
        <v>2000</v>
      </c>
      <c r="D19" s="230" t="str">
        <f>VLOOKUP($F19,УЧАСТНИКИ!$A$1:$K$716,5,FALSE)</f>
        <v>КАЗАНЬ</v>
      </c>
      <c r="E19" s="230" t="str">
        <f>VLOOKUP($F19,УЧАСТНИКИ!$A$1:$K$716,11,FALSE)</f>
        <v>КДЮСШ АВИАТОР</v>
      </c>
      <c r="F19" s="183">
        <v>3855</v>
      </c>
      <c r="G19" s="47"/>
      <c r="H19" s="47"/>
      <c r="I19" s="47"/>
      <c r="J19" s="108" t="str">
        <f>VLOOKUP($F19,УЧАСТНИКИ!$A$2:$K$232,9,FALSE)</f>
        <v>Л</v>
      </c>
      <c r="L19" s="2"/>
    </row>
    <row r="20" spans="1:12" ht="20.100000000000001" customHeight="1" x14ac:dyDescent="0.2">
      <c r="A20" s="47" t="s">
        <v>21</v>
      </c>
      <c r="B20" s="293" t="str">
        <f>VLOOKUP($F20,УЧАСТНИКИ!$A$1:$K$716,3,FALSE)</f>
        <v>ИСХАКОВ АСКАР</v>
      </c>
      <c r="C20" s="108">
        <f>VLOOKUP($F20,УЧАСТНИКИ!$A$1:$K$716,4,FALSE)</f>
        <v>1998</v>
      </c>
      <c r="D20" s="230" t="str">
        <f>VLOOKUP($F20,УЧАСТНИКИ!$A$1:$K$716,5,FALSE)</f>
        <v>КАЗАНЬ</v>
      </c>
      <c r="E20" s="230" t="str">
        <f>VLOOKUP($F20,УЧАСТНИКИ!$A$1:$K$716,11,FALSE)</f>
        <v>КДЮСШ АВИАТОР</v>
      </c>
      <c r="F20" s="192">
        <v>3840</v>
      </c>
      <c r="G20" s="47"/>
      <c r="H20" s="47"/>
      <c r="I20" s="47"/>
      <c r="J20" s="108" t="str">
        <f>VLOOKUP($F20,УЧАСТНИКИ!$A$2:$K$232,9,FALSE)</f>
        <v>Л</v>
      </c>
    </row>
    <row r="21" spans="1:12" ht="20.100000000000001" customHeight="1" x14ac:dyDescent="0.2">
      <c r="A21" s="28"/>
      <c r="B21" s="31" t="s">
        <v>26</v>
      </c>
      <c r="C21" s="29"/>
      <c r="D21" s="238"/>
      <c r="E21" s="238"/>
      <c r="F21" s="195"/>
      <c r="G21" s="29"/>
      <c r="H21" s="29"/>
      <c r="I21" s="29"/>
      <c r="J21" s="30"/>
    </row>
    <row r="22" spans="1:12" ht="20.100000000000001" customHeight="1" x14ac:dyDescent="0.2">
      <c r="A22" s="47" t="s">
        <v>17</v>
      </c>
      <c r="B22" s="293" t="str">
        <f>VLOOKUP($F22,УЧАСТНИКИ!$A$1:$K$716,3,FALSE)</f>
        <v>ЗИГАНШИН ДАМИР</v>
      </c>
      <c r="C22" s="108">
        <f>VLOOKUP($F22,УЧАСТНИКИ!$A$1:$K$716,4,FALSE)</f>
        <v>1998</v>
      </c>
      <c r="D22" s="230" t="str">
        <f>VLOOKUP($F22,УЧАСТНИКИ!$A$1:$K$716,5,FALSE)</f>
        <v>КАЗАНЬ</v>
      </c>
      <c r="E22" s="230" t="str">
        <f>VLOOKUP($F22,УЧАСТНИКИ!$A$1:$K$716,11,FALSE)</f>
        <v>КДЮСШ АВИАТОР</v>
      </c>
      <c r="F22" s="183">
        <v>3841</v>
      </c>
      <c r="G22" s="47"/>
      <c r="H22" s="47"/>
      <c r="I22" s="47"/>
      <c r="J22" s="108" t="str">
        <f>VLOOKUP($F22,УЧАСТНИКИ!$A$2:$K$232,9,FALSE)</f>
        <v>Л</v>
      </c>
    </row>
    <row r="23" spans="1:12" ht="20.100000000000001" customHeight="1" x14ac:dyDescent="0.2">
      <c r="A23" s="47" t="s">
        <v>18</v>
      </c>
      <c r="B23" s="293" t="str">
        <f>VLOOKUP($F23,УЧАСТНИКИ!$A$1:$K$716,3,FALSE)</f>
        <v>ХУЗИАХМЕТОВ АРТУР</v>
      </c>
      <c r="C23" s="108">
        <f>VLOOKUP($F23,УЧАСТНИКИ!$A$1:$K$716,4,FALSE)</f>
        <v>1997</v>
      </c>
      <c r="D23" s="230" t="str">
        <f>VLOOKUP($F23,УЧАСТНИКИ!$A$1:$K$716,5,FALSE)</f>
        <v>КАЗАНЬ</v>
      </c>
      <c r="E23" s="230" t="str">
        <f>VLOOKUP($F23,УЧАСТНИКИ!$A$1:$K$716,11,FALSE)</f>
        <v>КДЮСШ АВИАТОР</v>
      </c>
      <c r="F23" s="183">
        <v>3856</v>
      </c>
      <c r="G23" s="47"/>
      <c r="H23" s="47"/>
      <c r="I23" s="47"/>
      <c r="J23" s="108" t="str">
        <f>VLOOKUP($F23,УЧАСТНИКИ!$A$2:$K$232,9,FALSE)</f>
        <v>Л</v>
      </c>
    </row>
    <row r="24" spans="1:12" ht="20.100000000000001" customHeight="1" x14ac:dyDescent="0.2">
      <c r="A24" s="47" t="s">
        <v>19</v>
      </c>
      <c r="B24" s="293" t="str">
        <f>VLOOKUP($F24,УЧАСТНИКИ!$A$1:$K$716,3,FALSE)</f>
        <v>ФАТЫХОВ ИЛЬНАЗ</v>
      </c>
      <c r="C24" s="108">
        <f>VLOOKUP($F24,УЧАСТНИКИ!$A$1:$K$716,4,FALSE)</f>
        <v>1992</v>
      </c>
      <c r="D24" s="230" t="str">
        <f>VLOOKUP($F24,УЧАСТНИКИ!$A$1:$K$716,5,FALSE)</f>
        <v>НАБ.ЧЕЛНЫ</v>
      </c>
      <c r="E24" s="230" t="str">
        <f>VLOOKUP($F24,УЧАСТНИКИ!$A$1:$K$716,11,FALSE)</f>
        <v>ЯР ЧАЛЛЫ</v>
      </c>
      <c r="F24" s="183">
        <v>3872</v>
      </c>
      <c r="G24" s="47"/>
      <c r="H24" s="47"/>
      <c r="I24" s="47"/>
      <c r="J24" s="108" t="str">
        <f>VLOOKUP($F24,УЧАСТНИКИ!$A$2:$K$232,9,FALSE)</f>
        <v>Л</v>
      </c>
    </row>
    <row r="25" spans="1:12" ht="20.100000000000001" customHeight="1" x14ac:dyDescent="0.2">
      <c r="A25" s="47" t="s">
        <v>20</v>
      </c>
      <c r="B25" s="293" t="str">
        <f>VLOOKUP($F25,УЧАСТНИКИ!$A$1:$K$716,3,FALSE)</f>
        <v>МАЛЬКОВ ДАНИЛ</v>
      </c>
      <c r="C25" s="108" t="str">
        <f>VLOOKUP($F25,УЧАСТНИКИ!$A$1:$K$716,4,FALSE)</f>
        <v>2002ВК</v>
      </c>
      <c r="D25" s="230" t="str">
        <f>VLOOKUP($F25,УЧАСТНИКИ!$A$1:$K$716,5,FALSE)</f>
        <v>КАЗАНЬ</v>
      </c>
      <c r="E25" s="230" t="str">
        <f>VLOOKUP($F25,УЧАСТНИКИ!$A$1:$K$716,11,FALSE)</f>
        <v>СТРЕЛА</v>
      </c>
      <c r="F25" s="183">
        <v>3795</v>
      </c>
      <c r="G25" s="47"/>
      <c r="H25" s="47"/>
      <c r="I25" s="47"/>
      <c r="J25" s="108" t="str">
        <f>VLOOKUP($F25,УЧАСТНИКИ!$A$2:$K$232,9,FALSE)</f>
        <v>ВК</v>
      </c>
      <c r="L25" s="2"/>
    </row>
    <row r="26" spans="1:12" ht="20.100000000000001" customHeight="1" x14ac:dyDescent="0.2">
      <c r="A26" s="47" t="s">
        <v>21</v>
      </c>
      <c r="B26" s="293" t="str">
        <f>VLOOKUP($F26,УЧАСТНИКИ!$A$1:$K$716,3,FALSE)</f>
        <v>СЕИДОВ ЭЛЬЧИН</v>
      </c>
      <c r="C26" s="108">
        <f>VLOOKUP($F26,УЧАСТНИКИ!$A$1:$K$716,4,FALSE)</f>
        <v>1992</v>
      </c>
      <c r="D26" s="230" t="str">
        <f>VLOOKUP($F26,УЧАСТНИКИ!$A$1:$K$716,5,FALSE)</f>
        <v>КАЗАНЬ</v>
      </c>
      <c r="E26" s="230" t="str">
        <f>VLOOKUP($F26,УЧАСТНИКИ!$A$1:$K$716,11,FALSE)</f>
        <v>КГЭУ</v>
      </c>
      <c r="F26" s="192">
        <v>3570</v>
      </c>
      <c r="G26" s="47"/>
      <c r="H26" s="47"/>
      <c r="I26" s="47"/>
      <c r="J26" s="108" t="str">
        <f>VLOOKUP($F26,УЧАСТНИКИ!$A$2:$K$232,9,FALSE)</f>
        <v>Л</v>
      </c>
    </row>
    <row r="27" spans="1:12" ht="20.100000000000001" customHeight="1" x14ac:dyDescent="0.2">
      <c r="A27" s="28"/>
      <c r="B27" s="31" t="s">
        <v>27</v>
      </c>
      <c r="C27" s="29"/>
      <c r="D27" s="239"/>
      <c r="E27" s="239"/>
      <c r="F27" s="195"/>
      <c r="G27" s="29"/>
      <c r="H27" s="29"/>
      <c r="I27" s="29"/>
      <c r="J27" s="30"/>
    </row>
    <row r="28" spans="1:12" ht="20.100000000000001" customHeight="1" x14ac:dyDescent="0.2">
      <c r="A28" s="47" t="s">
        <v>17</v>
      </c>
      <c r="B28" s="293" t="str">
        <f>VLOOKUP($F28,УЧАСТНИКИ!$A$1:$K$716,3,FALSE)</f>
        <v>МАТЮШКИН ДАНИЛ</v>
      </c>
      <c r="C28" s="108">
        <f>VLOOKUP($F28,УЧАСТНИКИ!$A$1:$K$716,4,FALSE)</f>
        <v>1998</v>
      </c>
      <c r="D28" s="230" t="str">
        <f>VLOOKUP($F28,УЧАСТНИКИ!$A$1:$K$716,5,FALSE)</f>
        <v>КАЗАНЬ</v>
      </c>
      <c r="E28" s="230" t="str">
        <f>VLOOKUP($F28,УЧАСТНИКИ!$A$1:$K$716,11,FALSE)</f>
        <v>ПГАФКСиТ</v>
      </c>
      <c r="F28" s="183">
        <v>3573</v>
      </c>
      <c r="G28" s="47"/>
      <c r="H28" s="47"/>
      <c r="I28" s="47"/>
      <c r="J28" s="108" t="str">
        <f>VLOOKUP($F28,УЧАСТНИКИ!$A$2:$K$232,9,FALSE)</f>
        <v>Л</v>
      </c>
    </row>
    <row r="29" spans="1:12" ht="20.100000000000001" customHeight="1" x14ac:dyDescent="0.2">
      <c r="A29" s="47" t="s">
        <v>18</v>
      </c>
      <c r="B29" s="293" t="str">
        <f>VLOOKUP($F29,УЧАСТНИКИ!$A$1:$K$716,3,FALSE)</f>
        <v>ДАУТОВ ТИМУР</v>
      </c>
      <c r="C29" s="108">
        <f>VLOOKUP($F29,УЧАСТНИКИ!$A$1:$K$716,4,FALSE)</f>
        <v>1999</v>
      </c>
      <c r="D29" s="230" t="str">
        <f>VLOOKUP($F29,УЧАСТНИКИ!$A$1:$K$716,5,FALSE)</f>
        <v>КАЗАНЬ</v>
      </c>
      <c r="E29" s="230" t="str">
        <f>VLOOKUP($F29,УЧАСТНИКИ!$A$1:$K$716,11,FALSE)</f>
        <v>КДЮСШ АВИАТОР</v>
      </c>
      <c r="F29" s="183">
        <v>3858</v>
      </c>
      <c r="G29" s="47"/>
      <c r="H29" s="47"/>
      <c r="I29" s="47"/>
      <c r="J29" s="108" t="str">
        <f>VLOOKUP($F29,УЧАСТНИКИ!$A$2:$K$232,9,FALSE)</f>
        <v>Л</v>
      </c>
    </row>
    <row r="30" spans="1:12" ht="20.100000000000001" customHeight="1" x14ac:dyDescent="0.2">
      <c r="A30" s="47" t="s">
        <v>19</v>
      </c>
      <c r="B30" s="293" t="str">
        <f>VLOOKUP($F30,УЧАСТНИКИ!$A$1:$K$716,3,FALSE)</f>
        <v>ОСИПОВ ИВАН</v>
      </c>
      <c r="C30" s="108">
        <f>VLOOKUP($F30,УЧАСТНИКИ!$A$1:$K$716,4,FALSE)</f>
        <v>1994</v>
      </c>
      <c r="D30" s="230" t="str">
        <f>VLOOKUP($F30,УЧАСТНИКИ!$A$1:$K$716,5,FALSE)</f>
        <v>КАЗАНЬ</v>
      </c>
      <c r="E30" s="230" t="str">
        <f>VLOOKUP($F30,УЧАСТНИКИ!$A$1:$K$716,11,FALSE)</f>
        <v>ДЮСШ ОЛИМП</v>
      </c>
      <c r="F30" s="183">
        <v>3866</v>
      </c>
      <c r="G30" s="47"/>
      <c r="H30" s="47"/>
      <c r="I30" s="47"/>
      <c r="J30" s="108" t="str">
        <f>VLOOKUP($F30,УЧАСТНИКИ!$A$2:$K$232,9,FALSE)</f>
        <v>Л</v>
      </c>
    </row>
    <row r="31" spans="1:12" ht="20.100000000000001" customHeight="1" x14ac:dyDescent="0.2">
      <c r="A31" s="47" t="s">
        <v>20</v>
      </c>
      <c r="B31" s="293" t="str">
        <f>VLOOKUP($F31,УЧАСТНИКИ!$A$1:$K$716,3,FALSE)</f>
        <v>НИКОЛАВИН ДАНИИЛ</v>
      </c>
      <c r="C31" s="108">
        <f>VLOOKUP($F31,УЧАСТНИКИ!$A$1:$K$716,4,FALSE)</f>
        <v>2000</v>
      </c>
      <c r="D31" s="230" t="str">
        <f>VLOOKUP($F31,УЧАСТНИКИ!$A$1:$K$716,5,FALSE)</f>
        <v>КАЗАНЬ</v>
      </c>
      <c r="E31" s="230" t="str">
        <f>VLOOKUP($F31,УЧАСТНИКИ!$A$1:$K$716,11,FALSE)</f>
        <v>СТРЕЛА</v>
      </c>
      <c r="F31" s="183">
        <v>3799</v>
      </c>
      <c r="G31" s="47"/>
      <c r="H31" s="47"/>
      <c r="I31" s="47"/>
      <c r="J31" s="108" t="str">
        <f>VLOOKUP($F31,УЧАСТНИКИ!$A$2:$K$232,9,FALSE)</f>
        <v>Л</v>
      </c>
      <c r="L31" s="2"/>
    </row>
    <row r="32" spans="1:12" ht="20.100000000000001" customHeight="1" x14ac:dyDescent="0.2">
      <c r="A32" s="47" t="s">
        <v>21</v>
      </c>
      <c r="B32" s="293" t="str">
        <f>VLOOKUP($F32,УЧАСТНИКИ!$A$1:$K$716,3,FALSE)</f>
        <v>КРАЙНОВ ДЕНИС</v>
      </c>
      <c r="C32" s="108">
        <f>VLOOKUP($F32,УЧАСТНИКИ!$A$1:$K$716,4,FALSE)</f>
        <v>1997</v>
      </c>
      <c r="D32" s="230" t="str">
        <f>VLOOKUP($F32,УЧАСТНИКИ!$A$1:$K$716,5,FALSE)</f>
        <v>КАЗАНЬ</v>
      </c>
      <c r="E32" s="230" t="str">
        <f>VLOOKUP($F32,УЧАСТНИКИ!$A$1:$K$716,11,FALSE)</f>
        <v>ДЮСШ ОЛИМП</v>
      </c>
      <c r="F32" s="192">
        <v>69</v>
      </c>
      <c r="G32" s="47"/>
      <c r="H32" s="47"/>
      <c r="I32" s="47"/>
      <c r="J32" s="108" t="str">
        <f>VLOOKUP($F32,УЧАСТНИКИ!$A$2:$K$232,9,FALSE)</f>
        <v>Л</v>
      </c>
    </row>
    <row r="33" spans="1:12" ht="20.100000000000001" customHeight="1" x14ac:dyDescent="0.2">
      <c r="A33" s="28"/>
      <c r="B33" s="31" t="s">
        <v>36</v>
      </c>
      <c r="C33" s="29"/>
      <c r="D33" s="239"/>
      <c r="E33" s="239"/>
      <c r="F33" s="195"/>
      <c r="G33" s="29"/>
      <c r="H33" s="29"/>
      <c r="I33" s="29"/>
      <c r="J33" s="30"/>
    </row>
    <row r="34" spans="1:12" ht="20.100000000000001" customHeight="1" x14ac:dyDescent="0.2">
      <c r="A34" s="47" t="s">
        <v>17</v>
      </c>
      <c r="B34" s="293"/>
      <c r="C34" s="108"/>
      <c r="D34" s="230"/>
      <c r="E34" s="230"/>
      <c r="F34" s="183"/>
      <c r="G34" s="47"/>
      <c r="H34" s="47"/>
      <c r="I34" s="47"/>
      <c r="J34" s="108"/>
    </row>
    <row r="35" spans="1:12" ht="20.100000000000001" customHeight="1" x14ac:dyDescent="0.2">
      <c r="A35" s="47" t="s">
        <v>18</v>
      </c>
      <c r="B35" s="293"/>
      <c r="C35" s="108"/>
      <c r="D35" s="230"/>
      <c r="E35" s="230"/>
      <c r="F35" s="183"/>
      <c r="G35" s="47"/>
      <c r="H35" s="47"/>
      <c r="I35" s="47"/>
      <c r="J35" s="108"/>
    </row>
    <row r="36" spans="1:12" ht="20.100000000000001" customHeight="1" x14ac:dyDescent="0.2">
      <c r="A36" s="47" t="s">
        <v>19</v>
      </c>
      <c r="B36" s="293"/>
      <c r="C36" s="108"/>
      <c r="D36" s="230"/>
      <c r="E36" s="230"/>
      <c r="F36" s="183"/>
      <c r="G36" s="47"/>
      <c r="H36" s="47"/>
      <c r="I36" s="47"/>
      <c r="J36" s="108"/>
    </row>
    <row r="37" spans="1:12" ht="20.100000000000001" customHeight="1" x14ac:dyDescent="0.2">
      <c r="A37" s="47" t="s">
        <v>20</v>
      </c>
      <c r="B37" s="293"/>
      <c r="C37" s="108"/>
      <c r="D37" s="230"/>
      <c r="E37" s="230"/>
      <c r="F37" s="183"/>
      <c r="G37" s="47"/>
      <c r="H37" s="47"/>
      <c r="I37" s="47"/>
      <c r="J37" s="108"/>
      <c r="L37" s="2"/>
    </row>
    <row r="38" spans="1:12" ht="20.100000000000001" customHeight="1" x14ac:dyDescent="0.2">
      <c r="A38" s="47" t="s">
        <v>21</v>
      </c>
      <c r="B38" s="293"/>
      <c r="C38" s="108"/>
      <c r="D38" s="230"/>
      <c r="E38" s="230"/>
      <c r="F38" s="192"/>
      <c r="G38" s="47"/>
      <c r="H38" s="47"/>
      <c r="I38" s="47"/>
      <c r="J38" s="108"/>
    </row>
    <row r="39" spans="1:12" ht="20.100000000000001" hidden="1" customHeight="1" x14ac:dyDescent="0.2">
      <c r="A39" s="28"/>
      <c r="B39" s="31" t="s">
        <v>11</v>
      </c>
      <c r="C39" s="29"/>
      <c r="D39" s="238"/>
      <c r="E39" s="238"/>
      <c r="F39" s="195"/>
      <c r="G39" s="29"/>
      <c r="H39" s="29"/>
      <c r="I39" s="29"/>
      <c r="J39" s="30"/>
      <c r="K39" s="9"/>
    </row>
    <row r="40" spans="1:12" ht="20.100000000000001" hidden="1" customHeight="1" x14ac:dyDescent="0.2">
      <c r="A40" s="47" t="s">
        <v>17</v>
      </c>
      <c r="B40" s="293" t="e">
        <f>VLOOKUP($F40,УЧАСТНИКИ!$A$1:$K$716,3,FALSE)</f>
        <v>#N/A</v>
      </c>
      <c r="C40" s="108" t="e">
        <f>VLOOKUP($F40,УЧАСТНИКИ!$A$1:$K$716,4,FALSE)</f>
        <v>#N/A</v>
      </c>
      <c r="D40" s="230" t="e">
        <f>VLOOKUP($F40,УЧАСТНИКИ!$A$1:$K$716,5,FALSE)</f>
        <v>#N/A</v>
      </c>
      <c r="E40" s="230" t="e">
        <f>VLOOKUP($F40,УЧАСТНИКИ!$A$1:$K$716,11,FALSE)</f>
        <v>#N/A</v>
      </c>
      <c r="F40" s="183"/>
      <c r="G40" s="47"/>
      <c r="H40" s="47"/>
      <c r="I40" s="47"/>
      <c r="J40" s="108" t="e">
        <f>VLOOKUP($F40,УЧАСТНИКИ!$A$2:$K$232,9,FALSE)</f>
        <v>#N/A</v>
      </c>
    </row>
    <row r="41" spans="1:12" ht="20.100000000000001" hidden="1" customHeight="1" x14ac:dyDescent="0.2">
      <c r="A41" s="47" t="s">
        <v>18</v>
      </c>
      <c r="B41" s="293" t="e">
        <f>VLOOKUP($F41,УЧАСТНИКИ!$A$1:$K$716,3,FALSE)</f>
        <v>#N/A</v>
      </c>
      <c r="C41" s="108" t="e">
        <f>VLOOKUP($F41,УЧАСТНИКИ!$A$1:$K$716,4,FALSE)</f>
        <v>#N/A</v>
      </c>
      <c r="D41" s="230" t="e">
        <f>VLOOKUP($F41,УЧАСТНИКИ!$A$1:$K$716,5,FALSE)</f>
        <v>#N/A</v>
      </c>
      <c r="E41" s="230" t="e">
        <f>VLOOKUP($F41,УЧАСТНИКИ!$A$1:$K$716,11,FALSE)</f>
        <v>#N/A</v>
      </c>
      <c r="F41" s="183"/>
      <c r="G41" s="47"/>
      <c r="H41" s="47"/>
      <c r="I41" s="47"/>
      <c r="J41" s="108" t="e">
        <f>VLOOKUP($F41,УЧАСТНИКИ!$A$2:$K$232,9,FALSE)</f>
        <v>#N/A</v>
      </c>
    </row>
    <row r="42" spans="1:12" ht="20.100000000000001" hidden="1" customHeight="1" x14ac:dyDescent="0.2">
      <c r="A42" s="47" t="s">
        <v>19</v>
      </c>
      <c r="B42" s="293" t="e">
        <f>VLOOKUP($F42,УЧАСТНИКИ!$A$1:$K$716,3,FALSE)</f>
        <v>#N/A</v>
      </c>
      <c r="C42" s="108" t="e">
        <f>VLOOKUP($F42,УЧАСТНИКИ!$A$1:$K$716,4,FALSE)</f>
        <v>#N/A</v>
      </c>
      <c r="D42" s="230" t="e">
        <f>VLOOKUP($F42,УЧАСТНИКИ!$A$1:$K$716,5,FALSE)</f>
        <v>#N/A</v>
      </c>
      <c r="E42" s="230" t="e">
        <f>VLOOKUP($F42,УЧАСТНИКИ!$A$1:$K$716,11,FALSE)</f>
        <v>#N/A</v>
      </c>
      <c r="F42" s="183"/>
      <c r="G42" s="47"/>
      <c r="H42" s="47"/>
      <c r="I42" s="47"/>
      <c r="J42" s="108" t="e">
        <f>VLOOKUP($F42,УЧАСТНИКИ!$A$2:$K$232,9,FALSE)</f>
        <v>#N/A</v>
      </c>
    </row>
    <row r="43" spans="1:12" ht="20.100000000000001" hidden="1" customHeight="1" x14ac:dyDescent="0.2">
      <c r="A43" s="47" t="s">
        <v>20</v>
      </c>
      <c r="B43" s="293" t="e">
        <f>VLOOKUP($F43,УЧАСТНИКИ!$A$1:$K$716,3,FALSE)</f>
        <v>#N/A</v>
      </c>
      <c r="C43" s="108" t="e">
        <f>VLOOKUP($F43,УЧАСТНИКИ!$A$1:$K$716,4,FALSE)</f>
        <v>#N/A</v>
      </c>
      <c r="D43" s="230" t="e">
        <f>VLOOKUP($F43,УЧАСТНИКИ!$A$1:$K$716,5,FALSE)</f>
        <v>#N/A</v>
      </c>
      <c r="E43" s="230" t="e">
        <f>VLOOKUP($F43,УЧАСТНИКИ!$A$1:$K$716,11,FALSE)</f>
        <v>#N/A</v>
      </c>
      <c r="F43" s="183"/>
      <c r="G43" s="47"/>
      <c r="H43" s="47"/>
      <c r="I43" s="47"/>
      <c r="J43" s="108" t="e">
        <f>VLOOKUP($F43,УЧАСТНИКИ!$A$2:$K$232,9,FALSE)</f>
        <v>#N/A</v>
      </c>
      <c r="L43" s="2"/>
    </row>
    <row r="44" spans="1:12" ht="20.100000000000001" hidden="1" customHeight="1" x14ac:dyDescent="0.2">
      <c r="A44" s="47" t="s">
        <v>21</v>
      </c>
      <c r="B44" s="293" t="e">
        <f>VLOOKUP($F44,УЧАСТНИКИ!$A$1:$K$716,3,FALSE)</f>
        <v>#N/A</v>
      </c>
      <c r="C44" s="108" t="e">
        <f>VLOOKUP($F44,УЧАСТНИКИ!$A$1:$K$716,4,FALSE)</f>
        <v>#N/A</v>
      </c>
      <c r="D44" s="230" t="e">
        <f>VLOOKUP($F44,УЧАСТНИКИ!$A$1:$K$716,5,FALSE)</f>
        <v>#N/A</v>
      </c>
      <c r="E44" s="230" t="e">
        <f>VLOOKUP($F44,УЧАСТНИКИ!$A$1:$K$716,11,FALSE)</f>
        <v>#N/A</v>
      </c>
      <c r="F44" s="192"/>
      <c r="G44" s="47"/>
      <c r="H44" s="47"/>
      <c r="I44" s="47"/>
      <c r="J44" s="108" t="e">
        <f>VLOOKUP($F44,УЧАСТНИКИ!$A$2:$K$232,9,FALSE)</f>
        <v>#N/A</v>
      </c>
    </row>
    <row r="45" spans="1:12" ht="20.100000000000001" hidden="1" customHeight="1" x14ac:dyDescent="0.2">
      <c r="A45" s="28"/>
      <c r="B45" s="31" t="s">
        <v>0</v>
      </c>
      <c r="C45" s="29"/>
      <c r="D45" s="238"/>
      <c r="E45" s="238"/>
      <c r="F45" s="195"/>
      <c r="G45" s="29"/>
      <c r="H45" s="29"/>
      <c r="I45" s="29"/>
      <c r="J45" s="30"/>
    </row>
    <row r="46" spans="1:12" ht="20.100000000000001" hidden="1" customHeight="1" x14ac:dyDescent="0.2">
      <c r="A46" s="47" t="s">
        <v>17</v>
      </c>
      <c r="B46" s="293" t="e">
        <f>VLOOKUP($F46,УЧАСТНИКИ!$A$1:$K$716,3,FALSE)</f>
        <v>#N/A</v>
      </c>
      <c r="C46" s="108" t="e">
        <f>VLOOKUP($F46,УЧАСТНИКИ!$A$1:$K$716,4,FALSE)</f>
        <v>#N/A</v>
      </c>
      <c r="D46" s="230" t="e">
        <f>VLOOKUP($F46,УЧАСТНИКИ!$A$1:$K$716,5,FALSE)</f>
        <v>#N/A</v>
      </c>
      <c r="E46" s="230" t="e">
        <f>VLOOKUP($F46,УЧАСТНИКИ!$A$1:$K$716,11,FALSE)</f>
        <v>#N/A</v>
      </c>
      <c r="F46" s="183"/>
      <c r="G46" s="47"/>
      <c r="H46" s="47"/>
      <c r="I46" s="47"/>
      <c r="J46" s="108" t="e">
        <f>VLOOKUP($F46,УЧАСТНИКИ!$A$2:$K$232,9,FALSE)</f>
        <v>#N/A</v>
      </c>
    </row>
    <row r="47" spans="1:12" ht="20.100000000000001" hidden="1" customHeight="1" x14ac:dyDescent="0.2">
      <c r="A47" s="47" t="s">
        <v>18</v>
      </c>
      <c r="B47" s="293" t="e">
        <f>VLOOKUP($F47,УЧАСТНИКИ!$A$1:$K$716,3,FALSE)</f>
        <v>#N/A</v>
      </c>
      <c r="C47" s="108" t="e">
        <f>VLOOKUP($F47,УЧАСТНИКИ!$A$1:$K$716,4,FALSE)</f>
        <v>#N/A</v>
      </c>
      <c r="D47" s="230" t="e">
        <f>VLOOKUP($F47,УЧАСТНИКИ!$A$1:$K$716,5,FALSE)</f>
        <v>#N/A</v>
      </c>
      <c r="E47" s="230" t="e">
        <f>VLOOKUP($F47,УЧАСТНИКИ!$A$1:$K$716,11,FALSE)</f>
        <v>#N/A</v>
      </c>
      <c r="F47" s="183"/>
      <c r="G47" s="47"/>
      <c r="H47" s="47"/>
      <c r="I47" s="47"/>
      <c r="J47" s="108" t="e">
        <f>VLOOKUP($F47,УЧАСТНИКИ!$A$2:$K$232,9,FALSE)</f>
        <v>#N/A</v>
      </c>
    </row>
    <row r="48" spans="1:12" ht="20.100000000000001" hidden="1" customHeight="1" x14ac:dyDescent="0.2">
      <c r="A48" s="47" t="s">
        <v>19</v>
      </c>
      <c r="B48" s="293" t="e">
        <f>VLOOKUP($F48,УЧАСТНИКИ!$A$1:$K$716,3,FALSE)</f>
        <v>#N/A</v>
      </c>
      <c r="C48" s="108" t="e">
        <f>VLOOKUP($F48,УЧАСТНИКИ!$A$1:$K$716,4,FALSE)</f>
        <v>#N/A</v>
      </c>
      <c r="D48" s="230" t="e">
        <f>VLOOKUP($F48,УЧАСТНИКИ!$A$1:$K$716,5,FALSE)</f>
        <v>#N/A</v>
      </c>
      <c r="E48" s="230" t="e">
        <f>VLOOKUP($F48,УЧАСТНИКИ!$A$1:$K$716,11,FALSE)</f>
        <v>#N/A</v>
      </c>
      <c r="F48" s="183"/>
      <c r="G48" s="47"/>
      <c r="H48" s="47"/>
      <c r="I48" s="47"/>
      <c r="J48" s="108" t="e">
        <f>VLOOKUP($F48,УЧАСТНИКИ!$A$2:$K$232,9,FALSE)</f>
        <v>#N/A</v>
      </c>
    </row>
    <row r="49" spans="1:12" ht="20.100000000000001" hidden="1" customHeight="1" x14ac:dyDescent="0.2">
      <c r="A49" s="47" t="s">
        <v>20</v>
      </c>
      <c r="B49" s="293" t="e">
        <f>VLOOKUP($F49,УЧАСТНИКИ!$A$1:$K$716,3,FALSE)</f>
        <v>#N/A</v>
      </c>
      <c r="C49" s="108" t="e">
        <f>VLOOKUP($F49,УЧАСТНИКИ!$A$1:$K$716,4,FALSE)</f>
        <v>#N/A</v>
      </c>
      <c r="D49" s="230" t="e">
        <f>VLOOKUP($F49,УЧАСТНИКИ!$A$1:$K$716,5,FALSE)</f>
        <v>#N/A</v>
      </c>
      <c r="E49" s="230" t="e">
        <f>VLOOKUP($F49,УЧАСТНИКИ!$A$1:$K$716,11,FALSE)</f>
        <v>#N/A</v>
      </c>
      <c r="F49" s="183"/>
      <c r="G49" s="47"/>
      <c r="H49" s="47"/>
      <c r="I49" s="47"/>
      <c r="J49" s="108" t="e">
        <f>VLOOKUP($F49,УЧАСТНИКИ!$A$2:$K$232,9,FALSE)</f>
        <v>#N/A</v>
      </c>
      <c r="L49" s="2"/>
    </row>
    <row r="50" spans="1:12" ht="20.100000000000001" hidden="1" customHeight="1" x14ac:dyDescent="0.2">
      <c r="A50" s="47" t="s">
        <v>21</v>
      </c>
      <c r="B50" s="293" t="e">
        <f>VLOOKUP($F50,УЧАСТНИКИ!$A$1:$K$716,3,FALSE)</f>
        <v>#N/A</v>
      </c>
      <c r="C50" s="108" t="e">
        <f>VLOOKUP($F50,УЧАСТНИКИ!$A$1:$K$716,4,FALSE)</f>
        <v>#N/A</v>
      </c>
      <c r="D50" s="230" t="e">
        <f>VLOOKUP($F50,УЧАСТНИКИ!$A$1:$K$716,5,FALSE)</f>
        <v>#N/A</v>
      </c>
      <c r="E50" s="230" t="e">
        <f>VLOOKUP($F50,УЧАСТНИКИ!$A$1:$K$716,11,FALSE)</f>
        <v>#N/A</v>
      </c>
      <c r="F50" s="192"/>
      <c r="G50" s="47"/>
      <c r="H50" s="47"/>
      <c r="I50" s="47"/>
      <c r="J50" s="108" t="e">
        <f>VLOOKUP($F50,УЧАСТНИКИ!$A$2:$K$232,9,FALSE)</f>
        <v>#N/A</v>
      </c>
    </row>
    <row r="51" spans="1:12" ht="20.100000000000001" hidden="1" customHeight="1" x14ac:dyDescent="0.2">
      <c r="A51" s="28"/>
      <c r="B51" s="31" t="s">
        <v>74</v>
      </c>
      <c r="C51" s="29"/>
      <c r="D51" s="239"/>
      <c r="E51" s="239"/>
      <c r="F51" s="195"/>
      <c r="G51" s="29"/>
      <c r="H51" s="29"/>
      <c r="I51" s="29"/>
      <c r="J51" s="30"/>
    </row>
    <row r="52" spans="1:12" ht="20.100000000000001" hidden="1" customHeight="1" x14ac:dyDescent="0.2">
      <c r="A52" s="47" t="s">
        <v>17</v>
      </c>
      <c r="B52" s="293" t="e">
        <f>VLOOKUP($F52,УЧАСТНИКИ!$A$1:$K$716,3,FALSE)</f>
        <v>#N/A</v>
      </c>
      <c r="C52" s="108" t="e">
        <f>VLOOKUP($F52,УЧАСТНИКИ!$A$1:$K$716,4,FALSE)</f>
        <v>#N/A</v>
      </c>
      <c r="D52" s="230" t="e">
        <f>VLOOKUP($F52,УЧАСТНИКИ!$A$1:$K$716,5,FALSE)</f>
        <v>#N/A</v>
      </c>
      <c r="E52" s="230" t="e">
        <f>VLOOKUP($F52,УЧАСТНИКИ!$A$1:$K$716,11,FALSE)</f>
        <v>#N/A</v>
      </c>
      <c r="F52" s="183"/>
      <c r="G52" s="47"/>
      <c r="H52" s="47"/>
      <c r="I52" s="47"/>
      <c r="J52" s="108" t="e">
        <f>VLOOKUP($F52,УЧАСТНИКИ!$A$2:$K$232,9,FALSE)</f>
        <v>#N/A</v>
      </c>
    </row>
    <row r="53" spans="1:12" ht="20.100000000000001" hidden="1" customHeight="1" x14ac:dyDescent="0.2">
      <c r="A53" s="47" t="s">
        <v>18</v>
      </c>
      <c r="B53" s="293" t="e">
        <f>VLOOKUP($F53,УЧАСТНИКИ!$A$1:$K$716,3,FALSE)</f>
        <v>#N/A</v>
      </c>
      <c r="C53" s="108" t="e">
        <f>VLOOKUP($F53,УЧАСТНИКИ!$A$1:$K$716,4,FALSE)</f>
        <v>#N/A</v>
      </c>
      <c r="D53" s="230" t="e">
        <f>VLOOKUP($F53,УЧАСТНИКИ!$A$1:$K$716,5,FALSE)</f>
        <v>#N/A</v>
      </c>
      <c r="E53" s="230" t="e">
        <f>VLOOKUP($F53,УЧАСТНИКИ!$A$1:$K$716,11,FALSE)</f>
        <v>#N/A</v>
      </c>
      <c r="F53" s="183"/>
      <c r="G53" s="47"/>
      <c r="H53" s="47"/>
      <c r="I53" s="47"/>
      <c r="J53" s="108" t="e">
        <f>VLOOKUP($F53,УЧАСТНИКИ!$A$2:$K$232,9,FALSE)</f>
        <v>#N/A</v>
      </c>
    </row>
    <row r="54" spans="1:12" ht="20.100000000000001" hidden="1" customHeight="1" x14ac:dyDescent="0.2">
      <c r="A54" s="47" t="s">
        <v>19</v>
      </c>
      <c r="B54" s="293" t="e">
        <f>VLOOKUP($F54,УЧАСТНИКИ!$A$1:$K$716,3,FALSE)</f>
        <v>#N/A</v>
      </c>
      <c r="C54" s="108" t="e">
        <f>VLOOKUP($F54,УЧАСТНИКИ!$A$1:$K$716,4,FALSE)</f>
        <v>#N/A</v>
      </c>
      <c r="D54" s="230" t="e">
        <f>VLOOKUP($F54,УЧАСТНИКИ!$A$1:$K$716,5,FALSE)</f>
        <v>#N/A</v>
      </c>
      <c r="E54" s="230" t="e">
        <f>VLOOKUP($F54,УЧАСТНИКИ!$A$1:$K$716,11,FALSE)</f>
        <v>#N/A</v>
      </c>
      <c r="F54" s="183"/>
      <c r="G54" s="47"/>
      <c r="H54" s="47"/>
      <c r="I54" s="47"/>
      <c r="J54" s="108" t="e">
        <f>VLOOKUP($F54,УЧАСТНИКИ!$A$2:$K$232,9,FALSE)</f>
        <v>#N/A</v>
      </c>
    </row>
    <row r="55" spans="1:12" ht="20.100000000000001" hidden="1" customHeight="1" x14ac:dyDescent="0.2">
      <c r="A55" s="47" t="s">
        <v>20</v>
      </c>
      <c r="B55" s="293" t="e">
        <f>VLOOKUP($F55,УЧАСТНИКИ!$A$1:$K$716,3,FALSE)</f>
        <v>#N/A</v>
      </c>
      <c r="C55" s="108" t="e">
        <f>VLOOKUP($F55,УЧАСТНИКИ!$A$1:$K$716,4,FALSE)</f>
        <v>#N/A</v>
      </c>
      <c r="D55" s="230" t="e">
        <f>VLOOKUP($F55,УЧАСТНИКИ!$A$1:$K$716,5,FALSE)</f>
        <v>#N/A</v>
      </c>
      <c r="E55" s="230" t="e">
        <f>VLOOKUP($F55,УЧАСТНИКИ!$A$1:$K$716,11,FALSE)</f>
        <v>#N/A</v>
      </c>
      <c r="F55" s="183"/>
      <c r="G55" s="47"/>
      <c r="H55" s="47"/>
      <c r="I55" s="47"/>
      <c r="J55" s="108" t="e">
        <f>VLOOKUP($F55,УЧАСТНИКИ!$A$2:$K$232,9,FALSE)</f>
        <v>#N/A</v>
      </c>
      <c r="L55" s="2"/>
    </row>
    <row r="56" spans="1:12" ht="20.100000000000001" hidden="1" customHeight="1" x14ac:dyDescent="0.2">
      <c r="A56" s="47" t="s">
        <v>21</v>
      </c>
      <c r="B56" s="293" t="e">
        <f>VLOOKUP($F56,УЧАСТНИКИ!$A$1:$K$716,3,FALSE)</f>
        <v>#N/A</v>
      </c>
      <c r="C56" s="108" t="e">
        <f>VLOOKUP($F56,УЧАСТНИКИ!$A$1:$K$716,4,FALSE)</f>
        <v>#N/A</v>
      </c>
      <c r="D56" s="230" t="e">
        <f>VLOOKUP($F56,УЧАСТНИКИ!$A$1:$K$716,5,FALSE)</f>
        <v>#N/A</v>
      </c>
      <c r="E56" s="230" t="e">
        <f>VLOOKUP($F56,УЧАСТНИКИ!$A$1:$K$716,11,FALSE)</f>
        <v>#N/A</v>
      </c>
      <c r="F56" s="192"/>
      <c r="G56" s="47"/>
      <c r="H56" s="47"/>
      <c r="I56" s="47"/>
      <c r="J56" s="108" t="e">
        <f>VLOOKUP($F56,УЧАСТНИКИ!$A$2:$K$232,9,FALSE)</f>
        <v>#N/A</v>
      </c>
    </row>
    <row r="57" spans="1:12" ht="20.100000000000001" hidden="1" customHeight="1" x14ac:dyDescent="0.2">
      <c r="A57" s="28"/>
      <c r="B57" s="31" t="s">
        <v>75</v>
      </c>
      <c r="C57" s="29"/>
      <c r="D57" s="239"/>
      <c r="E57" s="239"/>
      <c r="F57" s="195"/>
      <c r="G57" s="29"/>
      <c r="H57" s="29"/>
      <c r="I57" s="29"/>
      <c r="J57" s="30"/>
    </row>
    <row r="58" spans="1:12" ht="20.100000000000001" hidden="1" customHeight="1" x14ac:dyDescent="0.2">
      <c r="A58" s="47" t="s">
        <v>17</v>
      </c>
      <c r="B58" s="293" t="e">
        <f>VLOOKUP($F58,УЧАСТНИКИ!$A$1:$K$716,3,FALSE)</f>
        <v>#N/A</v>
      </c>
      <c r="C58" s="108" t="e">
        <f>VLOOKUP($F58,УЧАСТНИКИ!$A$1:$K$716,4,FALSE)</f>
        <v>#N/A</v>
      </c>
      <c r="D58" s="230" t="e">
        <f>VLOOKUP($F58,УЧАСТНИКИ!$A$1:$K$716,5,FALSE)</f>
        <v>#N/A</v>
      </c>
      <c r="E58" s="230" t="e">
        <f>VLOOKUP($F58,УЧАСТНИКИ!$A$1:$K$716,11,FALSE)</f>
        <v>#N/A</v>
      </c>
      <c r="F58" s="183"/>
      <c r="G58" s="47"/>
      <c r="H58" s="47"/>
      <c r="I58" s="47"/>
      <c r="J58" s="108" t="e">
        <f>VLOOKUP($F58,УЧАСТНИКИ!$A$2:$K$232,9,FALSE)</f>
        <v>#N/A</v>
      </c>
    </row>
    <row r="59" spans="1:12" ht="20.100000000000001" hidden="1" customHeight="1" x14ac:dyDescent="0.2">
      <c r="A59" s="47" t="s">
        <v>18</v>
      </c>
      <c r="B59" s="293" t="e">
        <f>VLOOKUP($F59,УЧАСТНИКИ!$A$1:$K$716,3,FALSE)</f>
        <v>#N/A</v>
      </c>
      <c r="C59" s="108" t="e">
        <f>VLOOKUP($F59,УЧАСТНИКИ!$A$1:$K$716,4,FALSE)</f>
        <v>#N/A</v>
      </c>
      <c r="D59" s="230" t="e">
        <f>VLOOKUP($F59,УЧАСТНИКИ!$A$1:$K$716,5,FALSE)</f>
        <v>#N/A</v>
      </c>
      <c r="E59" s="230" t="e">
        <f>VLOOKUP($F59,УЧАСТНИКИ!$A$1:$K$716,11,FALSE)</f>
        <v>#N/A</v>
      </c>
      <c r="F59" s="183"/>
      <c r="G59" s="47"/>
      <c r="H59" s="47"/>
      <c r="I59" s="47"/>
      <c r="J59" s="108" t="e">
        <f>VLOOKUP($F59,УЧАСТНИКИ!$A$2:$K$232,9,FALSE)</f>
        <v>#N/A</v>
      </c>
    </row>
    <row r="60" spans="1:12" ht="20.100000000000001" hidden="1" customHeight="1" x14ac:dyDescent="0.2">
      <c r="A60" s="47" t="s">
        <v>19</v>
      </c>
      <c r="B60" s="293" t="e">
        <f>VLOOKUP($F60,УЧАСТНИКИ!$A$1:$K$716,3,FALSE)</f>
        <v>#N/A</v>
      </c>
      <c r="C60" s="108" t="e">
        <f>VLOOKUP($F60,УЧАСТНИКИ!$A$1:$K$716,4,FALSE)</f>
        <v>#N/A</v>
      </c>
      <c r="D60" s="230" t="e">
        <f>VLOOKUP($F60,УЧАСТНИКИ!$A$1:$K$716,5,FALSE)</f>
        <v>#N/A</v>
      </c>
      <c r="E60" s="230" t="e">
        <f>VLOOKUP($F60,УЧАСТНИКИ!$A$1:$K$716,11,FALSE)</f>
        <v>#N/A</v>
      </c>
      <c r="F60" s="183"/>
      <c r="G60" s="47"/>
      <c r="H60" s="47"/>
      <c r="I60" s="47"/>
      <c r="J60" s="108" t="e">
        <f>VLOOKUP($F60,УЧАСТНИКИ!$A$2:$K$232,9,FALSE)</f>
        <v>#N/A</v>
      </c>
    </row>
    <row r="61" spans="1:12" ht="20.100000000000001" hidden="1" customHeight="1" x14ac:dyDescent="0.2">
      <c r="A61" s="47" t="s">
        <v>20</v>
      </c>
      <c r="B61" s="293" t="e">
        <f>VLOOKUP($F61,УЧАСТНИКИ!$A$1:$K$716,3,FALSE)</f>
        <v>#N/A</v>
      </c>
      <c r="C61" s="108" t="e">
        <f>VLOOKUP($F61,УЧАСТНИКИ!$A$1:$K$716,4,FALSE)</f>
        <v>#N/A</v>
      </c>
      <c r="D61" s="230" t="e">
        <f>VLOOKUP($F61,УЧАСТНИКИ!$A$1:$K$716,5,FALSE)</f>
        <v>#N/A</v>
      </c>
      <c r="E61" s="230" t="e">
        <f>VLOOKUP($F61,УЧАСТНИКИ!$A$1:$K$716,11,FALSE)</f>
        <v>#N/A</v>
      </c>
      <c r="F61" s="183"/>
      <c r="G61" s="47"/>
      <c r="H61" s="47"/>
      <c r="I61" s="47"/>
      <c r="J61" s="108" t="e">
        <f>VLOOKUP($F61,УЧАСТНИКИ!$A$2:$K$232,9,FALSE)</f>
        <v>#N/A</v>
      </c>
      <c r="L61" s="2"/>
    </row>
    <row r="62" spans="1:12" ht="20.100000000000001" hidden="1" customHeight="1" x14ac:dyDescent="0.2">
      <c r="A62" s="47" t="s">
        <v>21</v>
      </c>
      <c r="B62" s="293" t="e">
        <f>VLOOKUP($F62,УЧАСТНИКИ!$A$1:$K$716,3,FALSE)</f>
        <v>#N/A</v>
      </c>
      <c r="C62" s="108" t="e">
        <f>VLOOKUP($F62,УЧАСТНИКИ!$A$1:$K$716,4,FALSE)</f>
        <v>#N/A</v>
      </c>
      <c r="D62" s="230" t="e">
        <f>VLOOKUP($F62,УЧАСТНИКИ!$A$1:$K$716,5,FALSE)</f>
        <v>#N/A</v>
      </c>
      <c r="E62" s="230" t="e">
        <f>VLOOKUP($F62,УЧАСТНИКИ!$A$1:$K$716,11,FALSE)</f>
        <v>#N/A</v>
      </c>
      <c r="F62" s="192"/>
      <c r="G62" s="47"/>
      <c r="H62" s="47"/>
      <c r="I62" s="47"/>
      <c r="J62" s="108" t="e">
        <f>VLOOKUP($F62,УЧАСТНИКИ!$A$2:$K$232,9,FALSE)</f>
        <v>#N/A</v>
      </c>
    </row>
    <row r="63" spans="1:12" ht="20.100000000000001" hidden="1" customHeight="1" x14ac:dyDescent="0.2">
      <c r="A63" s="28"/>
      <c r="B63" s="31" t="s">
        <v>76</v>
      </c>
      <c r="C63" s="29"/>
      <c r="D63" s="238"/>
      <c r="E63" s="238"/>
      <c r="F63" s="195"/>
      <c r="G63" s="29"/>
      <c r="H63" s="29"/>
      <c r="I63" s="29"/>
      <c r="J63" s="30"/>
      <c r="K63" s="9"/>
    </row>
    <row r="64" spans="1:12" ht="20.100000000000001" hidden="1" customHeight="1" x14ac:dyDescent="0.2">
      <c r="A64" s="47" t="s">
        <v>17</v>
      </c>
      <c r="B64" s="293" t="e">
        <f>VLOOKUP($F64,УЧАСТНИКИ!$A$1:$K$716,3,FALSE)</f>
        <v>#N/A</v>
      </c>
      <c r="C64" s="108" t="e">
        <f>VLOOKUP($F64,УЧАСТНИКИ!$A$1:$K$716,4,FALSE)</f>
        <v>#N/A</v>
      </c>
      <c r="D64" s="230" t="e">
        <f>VLOOKUP($F64,УЧАСТНИКИ!$A$1:$K$716,5,FALSE)</f>
        <v>#N/A</v>
      </c>
      <c r="E64" s="230" t="e">
        <f>VLOOKUP($F64,УЧАСТНИКИ!$A$1:$K$716,11,FALSE)</f>
        <v>#N/A</v>
      </c>
      <c r="F64" s="183"/>
      <c r="G64" s="47"/>
      <c r="H64" s="47"/>
      <c r="I64" s="47"/>
      <c r="J64" s="108" t="e">
        <f>VLOOKUP($F64,УЧАСТНИКИ!$A$2:$K$232,9,FALSE)</f>
        <v>#N/A</v>
      </c>
    </row>
    <row r="65" spans="1:12" ht="20.100000000000001" hidden="1" customHeight="1" x14ac:dyDescent="0.2">
      <c r="A65" s="47" t="s">
        <v>18</v>
      </c>
      <c r="B65" s="293" t="e">
        <f>VLOOKUP($F65,УЧАСТНИКИ!$A$1:$K$716,3,FALSE)</f>
        <v>#N/A</v>
      </c>
      <c r="C65" s="108" t="e">
        <f>VLOOKUP($F65,УЧАСТНИКИ!$A$1:$K$716,4,FALSE)</f>
        <v>#N/A</v>
      </c>
      <c r="D65" s="230" t="e">
        <f>VLOOKUP($F65,УЧАСТНИКИ!$A$1:$K$716,5,FALSE)</f>
        <v>#N/A</v>
      </c>
      <c r="E65" s="230" t="e">
        <f>VLOOKUP($F65,УЧАСТНИКИ!$A$1:$K$716,11,FALSE)</f>
        <v>#N/A</v>
      </c>
      <c r="F65" s="183"/>
      <c r="G65" s="47"/>
      <c r="H65" s="47"/>
      <c r="I65" s="47"/>
      <c r="J65" s="108" t="e">
        <f>VLOOKUP($F65,УЧАСТНИКИ!$A$2:$K$232,9,FALSE)</f>
        <v>#N/A</v>
      </c>
    </row>
    <row r="66" spans="1:12" ht="20.100000000000001" hidden="1" customHeight="1" x14ac:dyDescent="0.2">
      <c r="A66" s="47" t="s">
        <v>19</v>
      </c>
      <c r="B66" s="293" t="e">
        <f>VLOOKUP($F66,УЧАСТНИКИ!$A$1:$K$716,3,FALSE)</f>
        <v>#N/A</v>
      </c>
      <c r="C66" s="108" t="e">
        <f>VLOOKUP($F66,УЧАСТНИКИ!$A$1:$K$716,4,FALSE)</f>
        <v>#N/A</v>
      </c>
      <c r="D66" s="230" t="e">
        <f>VLOOKUP($F66,УЧАСТНИКИ!$A$1:$K$716,5,FALSE)</f>
        <v>#N/A</v>
      </c>
      <c r="E66" s="230" t="e">
        <f>VLOOKUP($F66,УЧАСТНИКИ!$A$1:$K$716,11,FALSE)</f>
        <v>#N/A</v>
      </c>
      <c r="F66" s="183"/>
      <c r="G66" s="47"/>
      <c r="H66" s="47"/>
      <c r="I66" s="47"/>
      <c r="J66" s="108" t="e">
        <f>VLOOKUP($F66,УЧАСТНИКИ!$A$2:$K$232,9,FALSE)</f>
        <v>#N/A</v>
      </c>
    </row>
    <row r="67" spans="1:12" ht="20.100000000000001" hidden="1" customHeight="1" x14ac:dyDescent="0.2">
      <c r="A67" s="47" t="s">
        <v>20</v>
      </c>
      <c r="B67" s="293" t="e">
        <f>VLOOKUP($F67,УЧАСТНИКИ!$A$1:$K$716,3,FALSE)</f>
        <v>#N/A</v>
      </c>
      <c r="C67" s="108" t="e">
        <f>VLOOKUP($F67,УЧАСТНИКИ!$A$1:$K$716,4,FALSE)</f>
        <v>#N/A</v>
      </c>
      <c r="D67" s="230" t="e">
        <f>VLOOKUP($F67,УЧАСТНИКИ!$A$1:$K$716,5,FALSE)</f>
        <v>#N/A</v>
      </c>
      <c r="E67" s="230" t="e">
        <f>VLOOKUP($F67,УЧАСТНИКИ!$A$1:$K$716,11,FALSE)</f>
        <v>#N/A</v>
      </c>
      <c r="F67" s="183"/>
      <c r="G67" s="47"/>
      <c r="H67" s="47"/>
      <c r="I67" s="47"/>
      <c r="J67" s="108" t="e">
        <f>VLOOKUP($F67,УЧАСТНИКИ!$A$2:$K$232,9,FALSE)</f>
        <v>#N/A</v>
      </c>
      <c r="L67" s="2"/>
    </row>
    <row r="68" spans="1:12" ht="20.100000000000001" hidden="1" customHeight="1" x14ac:dyDescent="0.2">
      <c r="A68" s="47" t="s">
        <v>21</v>
      </c>
      <c r="B68" s="293" t="e">
        <f>VLOOKUP($F68,УЧАСТНИКИ!$A$1:$K$716,3,FALSE)</f>
        <v>#N/A</v>
      </c>
      <c r="C68" s="108" t="e">
        <f>VLOOKUP($F68,УЧАСТНИКИ!$A$1:$K$716,4,FALSE)</f>
        <v>#N/A</v>
      </c>
      <c r="D68" s="230" t="e">
        <f>VLOOKUP($F68,УЧАСТНИКИ!$A$1:$K$716,5,FALSE)</f>
        <v>#N/A</v>
      </c>
      <c r="E68" s="230" t="e">
        <f>VLOOKUP($F68,УЧАСТНИКИ!$A$1:$K$716,11,FALSE)</f>
        <v>#N/A</v>
      </c>
      <c r="F68" s="192"/>
      <c r="G68" s="47"/>
      <c r="H68" s="47"/>
      <c r="I68" s="47"/>
      <c r="J68" s="108" t="e">
        <f>VLOOKUP($F68,УЧАСТНИКИ!$A$2:$K$232,9,FALSE)</f>
        <v>#N/A</v>
      </c>
    </row>
    <row r="69" spans="1:12" ht="20.100000000000001" hidden="1" customHeight="1" x14ac:dyDescent="0.2">
      <c r="A69" s="39"/>
      <c r="B69" s="438" t="str">
        <f>Name_9</f>
        <v>МУЖЧИНЫ 2001г.р. и старше</v>
      </c>
      <c r="C69" s="438"/>
      <c r="D69" s="40"/>
      <c r="E69" s="40"/>
      <c r="F69" s="194"/>
      <c r="G69" s="40"/>
      <c r="H69" s="40"/>
      <c r="I69" s="40"/>
      <c r="J69" s="41"/>
    </row>
    <row r="70" spans="1:12" ht="20.100000000000001" hidden="1" customHeight="1" x14ac:dyDescent="0.2">
      <c r="A70" s="28"/>
      <c r="B70" s="31" t="s">
        <v>77</v>
      </c>
      <c r="C70" s="29"/>
      <c r="D70" s="238"/>
      <c r="E70" s="238"/>
      <c r="F70" s="195"/>
      <c r="G70" s="29"/>
      <c r="H70" s="29"/>
      <c r="I70" s="29"/>
      <c r="J70" s="30"/>
    </row>
    <row r="71" spans="1:12" ht="20.100000000000001" hidden="1" customHeight="1" x14ac:dyDescent="0.2">
      <c r="A71" s="47" t="s">
        <v>17</v>
      </c>
      <c r="B71" s="293" t="e">
        <f>VLOOKUP($F71,УЧАСТНИКИ!$A$1:$K$716,3,FALSE)</f>
        <v>#N/A</v>
      </c>
      <c r="C71" s="108" t="e">
        <f>VLOOKUP($F71,УЧАСТНИКИ!$A$1:$K$716,4,FALSE)</f>
        <v>#N/A</v>
      </c>
      <c r="D71" s="230" t="e">
        <f>VLOOKUP($F71,УЧАСТНИКИ!$A$1:$K$716,5,FALSE)</f>
        <v>#N/A</v>
      </c>
      <c r="E71" s="230" t="e">
        <f>VLOOKUP($F71,УЧАСТНИКИ!$A$1:$K$716,11,FALSE)</f>
        <v>#N/A</v>
      </c>
      <c r="F71" s="183"/>
      <c r="G71" s="47"/>
      <c r="H71" s="47"/>
      <c r="I71" s="47"/>
      <c r="J71" s="5"/>
    </row>
    <row r="72" spans="1:12" ht="20.100000000000001" hidden="1" customHeight="1" x14ac:dyDescent="0.2">
      <c r="A72" s="47" t="s">
        <v>18</v>
      </c>
      <c r="B72" s="293" t="e">
        <f>VLOOKUP($F72,УЧАСТНИКИ!$A$1:$K$716,3,FALSE)</f>
        <v>#N/A</v>
      </c>
      <c r="C72" s="108" t="e">
        <f>VLOOKUP($F72,УЧАСТНИКИ!$A$1:$K$716,4,FALSE)</f>
        <v>#N/A</v>
      </c>
      <c r="D72" s="230" t="e">
        <f>VLOOKUP($F72,УЧАСТНИКИ!$A$1:$K$716,5,FALSE)</f>
        <v>#N/A</v>
      </c>
      <c r="E72" s="230" t="e">
        <f>VLOOKUP($F72,УЧАСТНИКИ!$A$1:$K$716,11,FALSE)</f>
        <v>#N/A</v>
      </c>
      <c r="F72" s="183"/>
      <c r="G72" s="47"/>
      <c r="H72" s="47"/>
      <c r="I72" s="47"/>
      <c r="J72" s="5"/>
    </row>
    <row r="73" spans="1:12" ht="20.100000000000001" hidden="1" customHeight="1" x14ac:dyDescent="0.2">
      <c r="A73" s="47" t="s">
        <v>19</v>
      </c>
      <c r="B73" s="293" t="e">
        <f>VLOOKUP($F73,УЧАСТНИКИ!$A$1:$K$716,3,FALSE)</f>
        <v>#N/A</v>
      </c>
      <c r="C73" s="108" t="e">
        <f>VLOOKUP($F73,УЧАСТНИКИ!$A$1:$K$716,4,FALSE)</f>
        <v>#N/A</v>
      </c>
      <c r="D73" s="230" t="e">
        <f>VLOOKUP($F73,УЧАСТНИКИ!$A$1:$K$716,5,FALSE)</f>
        <v>#N/A</v>
      </c>
      <c r="E73" s="230" t="e">
        <f>VLOOKUP($F73,УЧАСТНИКИ!$A$1:$K$716,11,FALSE)</f>
        <v>#N/A</v>
      </c>
      <c r="F73" s="183"/>
      <c r="G73" s="47"/>
      <c r="H73" s="47"/>
      <c r="I73" s="47"/>
      <c r="J73" s="5"/>
    </row>
    <row r="74" spans="1:12" ht="20.100000000000001" hidden="1" customHeight="1" x14ac:dyDescent="0.2">
      <c r="A74" s="47" t="s">
        <v>20</v>
      </c>
      <c r="B74" s="293" t="e">
        <f>VLOOKUP($F74,УЧАСТНИКИ!$A$1:$K$716,3,FALSE)</f>
        <v>#N/A</v>
      </c>
      <c r="C74" s="108" t="e">
        <f>VLOOKUP($F74,УЧАСТНИКИ!$A$1:$K$716,4,FALSE)</f>
        <v>#N/A</v>
      </c>
      <c r="D74" s="230" t="e">
        <f>VLOOKUP($F74,УЧАСТНИКИ!$A$1:$K$716,5,FALSE)</f>
        <v>#N/A</v>
      </c>
      <c r="E74" s="230" t="e">
        <f>VLOOKUP($F74,УЧАСТНИКИ!$A$1:$K$716,11,FALSE)</f>
        <v>#N/A</v>
      </c>
      <c r="F74" s="183"/>
      <c r="G74" s="47"/>
      <c r="H74" s="47"/>
      <c r="I74" s="47"/>
      <c r="J74" s="5"/>
      <c r="L74" s="2"/>
    </row>
    <row r="75" spans="1:12" ht="20.100000000000001" hidden="1" customHeight="1" x14ac:dyDescent="0.2">
      <c r="A75" s="47" t="s">
        <v>21</v>
      </c>
      <c r="B75" s="293" t="e">
        <f>VLOOKUP($F75,УЧАСТНИКИ!$A$1:$K$716,3,FALSE)</f>
        <v>#N/A</v>
      </c>
      <c r="C75" s="108" t="e">
        <f>VLOOKUP($F75,УЧАСТНИКИ!$A$1:$K$716,4,FALSE)</f>
        <v>#N/A</v>
      </c>
      <c r="D75" s="230" t="e">
        <f>VLOOKUP($F75,УЧАСТНИКИ!$A$1:$K$716,5,FALSE)</f>
        <v>#N/A</v>
      </c>
      <c r="E75" s="230" t="e">
        <f>VLOOKUP($F75,УЧАСТНИКИ!$A$1:$K$716,11,FALSE)</f>
        <v>#N/A</v>
      </c>
      <c r="F75" s="192"/>
      <c r="G75" s="47"/>
      <c r="H75" s="47"/>
      <c r="I75" s="47"/>
      <c r="J75" s="5"/>
    </row>
    <row r="76" spans="1:12" ht="20.100000000000001" hidden="1" customHeight="1" x14ac:dyDescent="0.2">
      <c r="A76" s="28"/>
      <c r="B76" s="31" t="s">
        <v>78</v>
      </c>
      <c r="C76" s="29"/>
      <c r="D76" s="239"/>
      <c r="E76" s="239"/>
      <c r="F76" s="195"/>
      <c r="G76" s="29"/>
      <c r="H76" s="29"/>
      <c r="I76" s="29"/>
      <c r="J76" s="30"/>
    </row>
    <row r="77" spans="1:12" ht="20.100000000000001" hidden="1" customHeight="1" x14ac:dyDescent="0.2">
      <c r="A77" s="47" t="s">
        <v>17</v>
      </c>
      <c r="B77" s="293" t="e">
        <f>VLOOKUP($F77,УЧАСТНИКИ!$A$1:$K$716,3,FALSE)</f>
        <v>#N/A</v>
      </c>
      <c r="C77" s="108" t="e">
        <f>VLOOKUP($F77,УЧАСТНИКИ!$A$1:$K$716,4,FALSE)</f>
        <v>#N/A</v>
      </c>
      <c r="D77" s="230" t="e">
        <f>VLOOKUP($F77,УЧАСТНИКИ!$A$1:$K$716,5,FALSE)</f>
        <v>#N/A</v>
      </c>
      <c r="E77" s="230" t="e">
        <f>VLOOKUP($F77,УЧАСТНИКИ!$A$1:$K$716,11,FALSE)</f>
        <v>#N/A</v>
      </c>
      <c r="F77" s="183"/>
      <c r="G77" s="47"/>
      <c r="H77" s="47"/>
      <c r="I77" s="47"/>
      <c r="J77" s="5"/>
    </row>
    <row r="78" spans="1:12" ht="20.100000000000001" hidden="1" customHeight="1" x14ac:dyDescent="0.2">
      <c r="A78" s="47" t="s">
        <v>18</v>
      </c>
      <c r="B78" s="293" t="e">
        <f>VLOOKUP($F78,УЧАСТНИКИ!$A$1:$K$716,3,FALSE)</f>
        <v>#N/A</v>
      </c>
      <c r="C78" s="108" t="e">
        <f>VLOOKUP($F78,УЧАСТНИКИ!$A$1:$K$716,4,FALSE)</f>
        <v>#N/A</v>
      </c>
      <c r="D78" s="230" t="e">
        <f>VLOOKUP($F78,УЧАСТНИКИ!$A$1:$K$716,5,FALSE)</f>
        <v>#N/A</v>
      </c>
      <c r="E78" s="230" t="e">
        <f>VLOOKUP($F78,УЧАСТНИКИ!$A$1:$K$716,11,FALSE)</f>
        <v>#N/A</v>
      </c>
      <c r="F78" s="183"/>
      <c r="G78" s="47"/>
      <c r="H78" s="47"/>
      <c r="I78" s="47"/>
      <c r="J78" s="5"/>
    </row>
    <row r="79" spans="1:12" ht="20.100000000000001" hidden="1" customHeight="1" x14ac:dyDescent="0.2">
      <c r="A79" s="47" t="s">
        <v>19</v>
      </c>
      <c r="B79" s="293" t="e">
        <f>VLOOKUP($F79,УЧАСТНИКИ!$A$1:$K$716,3,FALSE)</f>
        <v>#N/A</v>
      </c>
      <c r="C79" s="108" t="e">
        <f>VLOOKUP($F79,УЧАСТНИКИ!$A$1:$K$716,4,FALSE)</f>
        <v>#N/A</v>
      </c>
      <c r="D79" s="230" t="e">
        <f>VLOOKUP($F79,УЧАСТНИКИ!$A$1:$K$716,5,FALSE)</f>
        <v>#N/A</v>
      </c>
      <c r="E79" s="230" t="e">
        <f>VLOOKUP($F79,УЧАСТНИКИ!$A$1:$K$716,11,FALSE)</f>
        <v>#N/A</v>
      </c>
      <c r="F79" s="183"/>
      <c r="G79" s="47"/>
      <c r="H79" s="47"/>
      <c r="I79" s="47"/>
      <c r="J79" s="5"/>
    </row>
    <row r="80" spans="1:12" ht="20.100000000000001" hidden="1" customHeight="1" x14ac:dyDescent="0.2">
      <c r="A80" s="47" t="s">
        <v>20</v>
      </c>
      <c r="B80" s="293" t="e">
        <f>VLOOKUP($F80,УЧАСТНИКИ!$A$1:$K$716,3,FALSE)</f>
        <v>#N/A</v>
      </c>
      <c r="C80" s="108" t="e">
        <f>VLOOKUP($F80,УЧАСТНИКИ!$A$1:$K$716,4,FALSE)</f>
        <v>#N/A</v>
      </c>
      <c r="D80" s="230" t="e">
        <f>VLOOKUP($F80,УЧАСТНИКИ!$A$1:$K$716,5,FALSE)</f>
        <v>#N/A</v>
      </c>
      <c r="E80" s="230" t="e">
        <f>VLOOKUP($F80,УЧАСТНИКИ!$A$1:$K$716,11,FALSE)</f>
        <v>#N/A</v>
      </c>
      <c r="F80" s="183"/>
      <c r="G80" s="47"/>
      <c r="H80" s="47"/>
      <c r="I80" s="47"/>
      <c r="J80" s="5"/>
      <c r="L80" s="2"/>
    </row>
    <row r="81" spans="1:12" ht="20.100000000000001" hidden="1" customHeight="1" x14ac:dyDescent="0.2">
      <c r="A81" s="47" t="s">
        <v>21</v>
      </c>
      <c r="B81" s="293" t="e">
        <f>VLOOKUP($F81,УЧАСТНИКИ!$A$1:$K$716,3,FALSE)</f>
        <v>#N/A</v>
      </c>
      <c r="C81" s="108" t="e">
        <f>VLOOKUP($F81,УЧАСТНИКИ!$A$1:$K$716,4,FALSE)</f>
        <v>#N/A</v>
      </c>
      <c r="D81" s="230" t="e">
        <f>VLOOKUP($F81,УЧАСТНИКИ!$A$1:$K$716,5,FALSE)</f>
        <v>#N/A</v>
      </c>
      <c r="E81" s="230" t="e">
        <f>VLOOKUP($F81,УЧАСТНИКИ!$A$1:$K$716,11,FALSE)</f>
        <v>#N/A</v>
      </c>
      <c r="F81" s="192"/>
      <c r="G81" s="47"/>
      <c r="H81" s="47"/>
      <c r="I81" s="47"/>
      <c r="J81" s="5"/>
    </row>
    <row r="82" spans="1:12" ht="20.100000000000001" hidden="1" customHeight="1" x14ac:dyDescent="0.2">
      <c r="A82" s="28"/>
      <c r="B82" s="31" t="s">
        <v>79</v>
      </c>
      <c r="C82" s="29"/>
      <c r="D82" s="239"/>
      <c r="E82" s="239"/>
      <c r="F82" s="195"/>
      <c r="G82" s="29"/>
      <c r="H82" s="29"/>
      <c r="I82" s="29"/>
      <c r="J82" s="30"/>
    </row>
    <row r="83" spans="1:12" ht="20.100000000000001" hidden="1" customHeight="1" x14ac:dyDescent="0.2">
      <c r="A83" s="47" t="s">
        <v>17</v>
      </c>
      <c r="B83" s="293" t="e">
        <f>VLOOKUP($F83,УЧАСТНИКИ!$A$1:$K$716,3,FALSE)</f>
        <v>#N/A</v>
      </c>
      <c r="C83" s="108" t="e">
        <f>VLOOKUP($F83,УЧАСТНИКИ!$A$1:$K$716,4,FALSE)</f>
        <v>#N/A</v>
      </c>
      <c r="D83" s="230" t="e">
        <f>VLOOKUP($F83,УЧАСТНИКИ!$A$1:$K$716,5,FALSE)</f>
        <v>#N/A</v>
      </c>
      <c r="E83" s="230" t="e">
        <f>VLOOKUP($F83,УЧАСТНИКИ!$A$1:$K$716,11,FALSE)</f>
        <v>#N/A</v>
      </c>
      <c r="F83" s="183"/>
      <c r="G83" s="47"/>
      <c r="H83" s="47"/>
      <c r="I83" s="47"/>
      <c r="J83" s="5"/>
    </row>
    <row r="84" spans="1:12" ht="20.100000000000001" hidden="1" customHeight="1" x14ac:dyDescent="0.2">
      <c r="A84" s="47" t="s">
        <v>18</v>
      </c>
      <c r="B84" s="293" t="e">
        <f>VLOOKUP($F84,УЧАСТНИКИ!$A$1:$K$716,3,FALSE)</f>
        <v>#N/A</v>
      </c>
      <c r="C84" s="108" t="e">
        <f>VLOOKUP($F84,УЧАСТНИКИ!$A$1:$K$716,4,FALSE)</f>
        <v>#N/A</v>
      </c>
      <c r="D84" s="230" t="e">
        <f>VLOOKUP($F84,УЧАСТНИКИ!$A$1:$K$716,5,FALSE)</f>
        <v>#N/A</v>
      </c>
      <c r="E84" s="230" t="e">
        <f>VLOOKUP($F84,УЧАСТНИКИ!$A$1:$K$716,11,FALSE)</f>
        <v>#N/A</v>
      </c>
      <c r="F84" s="183"/>
      <c r="G84" s="47"/>
      <c r="H84" s="47"/>
      <c r="I84" s="47"/>
      <c r="J84" s="5"/>
    </row>
    <row r="85" spans="1:12" ht="20.100000000000001" hidden="1" customHeight="1" x14ac:dyDescent="0.2">
      <c r="A85" s="47" t="s">
        <v>19</v>
      </c>
      <c r="B85" s="293" t="e">
        <f>VLOOKUP($F85,УЧАСТНИКИ!$A$1:$K$716,3,FALSE)</f>
        <v>#N/A</v>
      </c>
      <c r="C85" s="108" t="e">
        <f>VLOOKUP($F85,УЧАСТНИКИ!$A$1:$K$716,4,FALSE)</f>
        <v>#N/A</v>
      </c>
      <c r="D85" s="230" t="e">
        <f>VLOOKUP($F85,УЧАСТНИКИ!$A$1:$K$716,5,FALSE)</f>
        <v>#N/A</v>
      </c>
      <c r="E85" s="230" t="e">
        <f>VLOOKUP($F85,УЧАСТНИКИ!$A$1:$K$716,11,FALSE)</f>
        <v>#N/A</v>
      </c>
      <c r="F85" s="183"/>
      <c r="G85" s="47"/>
      <c r="H85" s="47"/>
      <c r="I85" s="47"/>
      <c r="J85" s="5"/>
    </row>
    <row r="86" spans="1:12" ht="20.100000000000001" hidden="1" customHeight="1" x14ac:dyDescent="0.2">
      <c r="A86" s="47" t="s">
        <v>20</v>
      </c>
      <c r="B86" s="293" t="e">
        <f>VLOOKUP($F86,УЧАСТНИКИ!$A$1:$K$716,3,FALSE)</f>
        <v>#N/A</v>
      </c>
      <c r="C86" s="108" t="e">
        <f>VLOOKUP($F86,УЧАСТНИКИ!$A$1:$K$716,4,FALSE)</f>
        <v>#N/A</v>
      </c>
      <c r="D86" s="230" t="e">
        <f>VLOOKUP($F86,УЧАСТНИКИ!$A$1:$K$716,5,FALSE)</f>
        <v>#N/A</v>
      </c>
      <c r="E86" s="230" t="e">
        <f>VLOOKUP($F86,УЧАСТНИКИ!$A$1:$K$716,11,FALSE)</f>
        <v>#N/A</v>
      </c>
      <c r="F86" s="183"/>
      <c r="G86" s="47"/>
      <c r="H86" s="47"/>
      <c r="I86" s="47"/>
      <c r="J86" s="5"/>
      <c r="L86" s="2"/>
    </row>
    <row r="87" spans="1:12" ht="20.100000000000001" hidden="1" customHeight="1" x14ac:dyDescent="0.2">
      <c r="A87" s="47" t="s">
        <v>21</v>
      </c>
      <c r="B87" s="293"/>
      <c r="C87" s="108"/>
      <c r="D87" s="230"/>
      <c r="E87" s="230"/>
      <c r="F87" s="192"/>
      <c r="G87" s="47"/>
      <c r="H87" s="47"/>
      <c r="I87" s="47"/>
      <c r="J87" s="5"/>
    </row>
    <row r="88" spans="1:12" ht="20.100000000000001" hidden="1" customHeight="1" x14ac:dyDescent="0.2">
      <c r="A88" s="28"/>
      <c r="B88" s="31" t="s">
        <v>80</v>
      </c>
      <c r="C88" s="29"/>
      <c r="D88" s="238"/>
      <c r="E88" s="238"/>
      <c r="F88" s="195"/>
      <c r="G88" s="29"/>
      <c r="H88" s="29"/>
      <c r="I88" s="29"/>
      <c r="J88" s="30"/>
      <c r="K88" s="9"/>
    </row>
    <row r="89" spans="1:12" ht="20.100000000000001" hidden="1" customHeight="1" x14ac:dyDescent="0.2">
      <c r="A89" s="47" t="s">
        <v>17</v>
      </c>
      <c r="B89" s="293" t="e">
        <f>VLOOKUP($F89,УЧАСТНИКИ!$A$1:$K$716,3,FALSE)</f>
        <v>#N/A</v>
      </c>
      <c r="C89" s="108" t="e">
        <f>VLOOKUP($F89,УЧАСТНИКИ!$A$1:$K$716,4,FALSE)</f>
        <v>#N/A</v>
      </c>
      <c r="D89" s="230" t="e">
        <f>VLOOKUP($F89,УЧАСТНИКИ!$A$1:$K$716,5,FALSE)</f>
        <v>#N/A</v>
      </c>
      <c r="E89" s="230" t="e">
        <f>VLOOKUP($F89,УЧАСТНИКИ!$A$1:$K$716,11,FALSE)</f>
        <v>#N/A</v>
      </c>
      <c r="F89" s="183"/>
      <c r="G89" s="47"/>
      <c r="H89" s="47"/>
      <c r="I89" s="47"/>
      <c r="J89" s="5"/>
    </row>
    <row r="90" spans="1:12" ht="20.100000000000001" hidden="1" customHeight="1" x14ac:dyDescent="0.2">
      <c r="A90" s="47" t="s">
        <v>18</v>
      </c>
      <c r="B90" s="293" t="e">
        <f>VLOOKUP($F90,УЧАСТНИКИ!$A$1:$K$716,3,FALSE)</f>
        <v>#N/A</v>
      </c>
      <c r="C90" s="108" t="e">
        <f>VLOOKUP($F90,УЧАСТНИКИ!$A$1:$K$716,4,FALSE)</f>
        <v>#N/A</v>
      </c>
      <c r="D90" s="230" t="e">
        <f>VLOOKUP($F90,УЧАСТНИКИ!$A$1:$K$716,5,FALSE)</f>
        <v>#N/A</v>
      </c>
      <c r="E90" s="230" t="e">
        <f>VLOOKUP($F90,УЧАСТНИКИ!$A$1:$K$716,11,FALSE)</f>
        <v>#N/A</v>
      </c>
      <c r="F90" s="183"/>
      <c r="G90" s="47"/>
      <c r="H90" s="47"/>
      <c r="I90" s="47"/>
      <c r="J90" s="5"/>
    </row>
    <row r="91" spans="1:12" ht="20.100000000000001" hidden="1" customHeight="1" x14ac:dyDescent="0.2">
      <c r="A91" s="47" t="s">
        <v>19</v>
      </c>
      <c r="B91" s="293" t="e">
        <f>VLOOKUP($F91,УЧАСТНИКИ!$A$1:$K$716,3,FALSE)</f>
        <v>#N/A</v>
      </c>
      <c r="C91" s="108" t="e">
        <f>VLOOKUP($F91,УЧАСТНИКИ!$A$1:$K$716,4,FALSE)</f>
        <v>#N/A</v>
      </c>
      <c r="D91" s="230" t="e">
        <f>VLOOKUP($F91,УЧАСТНИКИ!$A$1:$K$716,5,FALSE)</f>
        <v>#N/A</v>
      </c>
      <c r="E91" s="230" t="e">
        <f>VLOOKUP($F91,УЧАСТНИКИ!$A$1:$K$716,11,FALSE)</f>
        <v>#N/A</v>
      </c>
      <c r="F91" s="183"/>
      <c r="G91" s="47"/>
      <c r="H91" s="47"/>
      <c r="I91" s="47"/>
      <c r="J91" s="5"/>
    </row>
    <row r="92" spans="1:12" ht="20.100000000000001" hidden="1" customHeight="1" x14ac:dyDescent="0.2">
      <c r="A92" s="47" t="s">
        <v>20</v>
      </c>
      <c r="B92" s="293" t="e">
        <f>VLOOKUP($F92,УЧАСТНИКИ!$A$1:$K$716,3,FALSE)</f>
        <v>#N/A</v>
      </c>
      <c r="C92" s="108" t="e">
        <f>VLOOKUP($F92,УЧАСТНИКИ!$A$1:$K$716,4,FALSE)</f>
        <v>#N/A</v>
      </c>
      <c r="D92" s="230" t="e">
        <f>VLOOKUP($F92,УЧАСТНИКИ!$A$1:$K$716,5,FALSE)</f>
        <v>#N/A</v>
      </c>
      <c r="E92" s="230" t="e">
        <f>VLOOKUP($F92,УЧАСТНИКИ!$A$1:$K$716,11,FALSE)</f>
        <v>#N/A</v>
      </c>
      <c r="F92" s="183"/>
      <c r="G92" s="47"/>
      <c r="H92" s="47"/>
      <c r="I92" s="47"/>
      <c r="J92" s="5"/>
      <c r="L92" s="2"/>
    </row>
    <row r="93" spans="1:12" ht="20.100000000000001" hidden="1" customHeight="1" x14ac:dyDescent="0.2">
      <c r="A93" s="47" t="s">
        <v>21</v>
      </c>
      <c r="B93" s="293" t="e">
        <f>VLOOKUP($F93,УЧАСТНИКИ!$A$1:$K$716,3,FALSE)</f>
        <v>#N/A</v>
      </c>
      <c r="C93" s="108" t="e">
        <f>VLOOKUP($F93,УЧАСТНИКИ!$A$1:$K$716,4,FALSE)</f>
        <v>#N/A</v>
      </c>
      <c r="D93" s="230" t="e">
        <f>VLOOKUP($F93,УЧАСТНИКИ!$A$1:$K$716,5,FALSE)</f>
        <v>#N/A</v>
      </c>
      <c r="E93" s="230" t="e">
        <f>VLOOKUP($F93,УЧАСТНИКИ!$A$1:$K$716,11,FALSE)</f>
        <v>#N/A</v>
      </c>
      <c r="F93" s="192"/>
      <c r="G93" s="47"/>
      <c r="H93" s="47"/>
      <c r="I93" s="47"/>
      <c r="J93" s="5"/>
    </row>
    <row r="94" spans="1:12" ht="20.100000000000001" hidden="1" customHeight="1" x14ac:dyDescent="0.2">
      <c r="A94" s="28"/>
      <c r="B94" s="31" t="s">
        <v>81</v>
      </c>
      <c r="C94" s="29"/>
      <c r="D94" s="238"/>
      <c r="E94" s="238"/>
      <c r="F94" s="195"/>
      <c r="G94" s="29"/>
      <c r="H94" s="29"/>
      <c r="I94" s="29"/>
      <c r="J94" s="30"/>
    </row>
    <row r="95" spans="1:12" ht="20.100000000000001" hidden="1" customHeight="1" x14ac:dyDescent="0.2">
      <c r="A95" s="47" t="s">
        <v>17</v>
      </c>
      <c r="B95" s="293" t="e">
        <f>VLOOKUP($F95,УЧАСТНИКИ!$A$1:$K$716,3,FALSE)</f>
        <v>#N/A</v>
      </c>
      <c r="C95" s="108" t="e">
        <f>VLOOKUP($F95,УЧАСТНИКИ!$A$1:$K$716,4,FALSE)</f>
        <v>#N/A</v>
      </c>
      <c r="D95" s="230" t="e">
        <f>VLOOKUP($F95,УЧАСТНИКИ!$A$1:$K$716,5,FALSE)</f>
        <v>#N/A</v>
      </c>
      <c r="E95" s="230" t="e">
        <f>VLOOKUP($F95,УЧАСТНИКИ!$A$1:$K$716,11,FALSE)</f>
        <v>#N/A</v>
      </c>
      <c r="F95" s="183"/>
      <c r="G95" s="47"/>
      <c r="H95" s="47"/>
      <c r="I95" s="47"/>
      <c r="J95" s="5"/>
    </row>
    <row r="96" spans="1:12" ht="20.100000000000001" hidden="1" customHeight="1" x14ac:dyDescent="0.2">
      <c r="A96" s="47" t="s">
        <v>18</v>
      </c>
      <c r="B96" s="293" t="e">
        <f>VLOOKUP($F96,УЧАСТНИКИ!$A$1:$K$716,3,FALSE)</f>
        <v>#N/A</v>
      </c>
      <c r="C96" s="108" t="e">
        <f>VLOOKUP($F96,УЧАСТНИКИ!$A$1:$K$716,4,FALSE)</f>
        <v>#N/A</v>
      </c>
      <c r="D96" s="230" t="e">
        <f>VLOOKUP($F96,УЧАСТНИКИ!$A$1:$K$716,5,FALSE)</f>
        <v>#N/A</v>
      </c>
      <c r="E96" s="230" t="e">
        <f>VLOOKUP($F96,УЧАСТНИКИ!$A$1:$K$716,11,FALSE)</f>
        <v>#N/A</v>
      </c>
      <c r="F96" s="183"/>
      <c r="G96" s="47"/>
      <c r="H96" s="47"/>
      <c r="I96" s="47"/>
      <c r="J96" s="5"/>
    </row>
    <row r="97" spans="1:12" ht="20.100000000000001" hidden="1" customHeight="1" x14ac:dyDescent="0.2">
      <c r="A97" s="47" t="s">
        <v>19</v>
      </c>
      <c r="B97" s="293" t="e">
        <f>VLOOKUP($F97,УЧАСТНИКИ!$A$1:$K$716,3,FALSE)</f>
        <v>#N/A</v>
      </c>
      <c r="C97" s="108" t="e">
        <f>VLOOKUP($F97,УЧАСТНИКИ!$A$1:$K$716,4,FALSE)</f>
        <v>#N/A</v>
      </c>
      <c r="D97" s="230" t="e">
        <f>VLOOKUP($F97,УЧАСТНИКИ!$A$1:$K$716,5,FALSE)</f>
        <v>#N/A</v>
      </c>
      <c r="E97" s="230" t="e">
        <f>VLOOKUP($F97,УЧАСТНИКИ!$A$1:$K$716,11,FALSE)</f>
        <v>#N/A</v>
      </c>
      <c r="F97" s="183"/>
      <c r="G97" s="47"/>
      <c r="H97" s="47"/>
      <c r="I97" s="47"/>
      <c r="J97" s="5"/>
    </row>
    <row r="98" spans="1:12" ht="20.100000000000001" hidden="1" customHeight="1" x14ac:dyDescent="0.2">
      <c r="A98" s="47" t="s">
        <v>20</v>
      </c>
      <c r="B98" s="293" t="e">
        <f>VLOOKUP($F98,УЧАСТНИКИ!$A$1:$K$716,3,FALSE)</f>
        <v>#N/A</v>
      </c>
      <c r="C98" s="108" t="e">
        <f>VLOOKUP($F98,УЧАСТНИКИ!$A$1:$K$716,4,FALSE)</f>
        <v>#N/A</v>
      </c>
      <c r="D98" s="230" t="e">
        <f>VLOOKUP($F98,УЧАСТНИКИ!$A$1:$K$716,5,FALSE)</f>
        <v>#N/A</v>
      </c>
      <c r="E98" s="230" t="e">
        <f>VLOOKUP($F98,УЧАСТНИКИ!$A$1:$K$716,11,FALSE)</f>
        <v>#N/A</v>
      </c>
      <c r="F98" s="183"/>
      <c r="G98" s="47"/>
      <c r="H98" s="47"/>
      <c r="I98" s="47"/>
      <c r="J98" s="5"/>
      <c r="L98" s="2"/>
    </row>
    <row r="99" spans="1:12" ht="20.100000000000001" hidden="1" customHeight="1" x14ac:dyDescent="0.2">
      <c r="A99" s="47" t="s">
        <v>21</v>
      </c>
      <c r="B99" s="293" t="e">
        <f>VLOOKUP($F99,УЧАСТНИКИ!$A$1:$K$716,3,FALSE)</f>
        <v>#N/A</v>
      </c>
      <c r="C99" s="108" t="e">
        <f>VLOOKUP($F99,УЧАСТНИКИ!$A$1:$K$716,4,FALSE)</f>
        <v>#N/A</v>
      </c>
      <c r="D99" s="230" t="e">
        <f>VLOOKUP($F99,УЧАСТНИКИ!$A$1:$K$716,5,FALSE)</f>
        <v>#N/A</v>
      </c>
      <c r="E99" s="230" t="e">
        <f>VLOOKUP($F99,УЧАСТНИКИ!$A$1:$K$716,11,FALSE)</f>
        <v>#N/A</v>
      </c>
      <c r="F99" s="192"/>
      <c r="G99" s="47"/>
      <c r="H99" s="47"/>
      <c r="I99" s="47"/>
      <c r="J99" s="5"/>
    </row>
    <row r="100" spans="1:12" ht="20.100000000000001" hidden="1" customHeight="1" x14ac:dyDescent="0.2">
      <c r="A100" s="28"/>
      <c r="B100" s="31" t="s">
        <v>82</v>
      </c>
      <c r="C100" s="29"/>
      <c r="D100" s="239"/>
      <c r="E100" s="239"/>
      <c r="F100" s="195"/>
      <c r="G100" s="29"/>
      <c r="H100" s="29"/>
      <c r="I100" s="29"/>
      <c r="J100" s="30"/>
    </row>
    <row r="101" spans="1:12" ht="20.100000000000001" hidden="1" customHeight="1" x14ac:dyDescent="0.2">
      <c r="A101" s="47" t="s">
        <v>17</v>
      </c>
      <c r="B101" s="293" t="e">
        <f>VLOOKUP($F101,УЧАСТНИКИ!$A$1:$K$716,3,FALSE)</f>
        <v>#N/A</v>
      </c>
      <c r="C101" s="108" t="e">
        <f>VLOOKUP($F101,УЧАСТНИКИ!$A$1:$K$716,4,FALSE)</f>
        <v>#N/A</v>
      </c>
      <c r="D101" s="230" t="e">
        <f>VLOOKUP($F101,УЧАСТНИКИ!$A$1:$K$716,5,FALSE)</f>
        <v>#N/A</v>
      </c>
      <c r="E101" s="230" t="e">
        <f>VLOOKUP($F101,УЧАСТНИКИ!$A$1:$K$716,11,FALSE)</f>
        <v>#N/A</v>
      </c>
      <c r="F101" s="183"/>
      <c r="G101" s="47"/>
      <c r="H101" s="47"/>
      <c r="I101" s="47"/>
      <c r="J101" s="5"/>
    </row>
    <row r="102" spans="1:12" ht="20.100000000000001" hidden="1" customHeight="1" x14ac:dyDescent="0.2">
      <c r="A102" s="47" t="s">
        <v>18</v>
      </c>
      <c r="B102" s="293" t="e">
        <f>VLOOKUP($F102,УЧАСТНИКИ!$A$1:$K$716,3,FALSE)</f>
        <v>#N/A</v>
      </c>
      <c r="C102" s="108" t="e">
        <f>VLOOKUP($F102,УЧАСТНИКИ!$A$1:$K$716,4,FALSE)</f>
        <v>#N/A</v>
      </c>
      <c r="D102" s="230" t="e">
        <f>VLOOKUP($F102,УЧАСТНИКИ!$A$1:$K$716,5,FALSE)</f>
        <v>#N/A</v>
      </c>
      <c r="E102" s="230" t="e">
        <f>VLOOKUP($F102,УЧАСТНИКИ!$A$1:$K$716,11,FALSE)</f>
        <v>#N/A</v>
      </c>
      <c r="F102" s="183"/>
      <c r="G102" s="47"/>
      <c r="H102" s="47"/>
      <c r="I102" s="47"/>
      <c r="J102" s="5"/>
    </row>
    <row r="103" spans="1:12" ht="20.100000000000001" hidden="1" customHeight="1" x14ac:dyDescent="0.2">
      <c r="A103" s="47" t="s">
        <v>19</v>
      </c>
      <c r="B103" s="293" t="e">
        <f>VLOOKUP($F103,УЧАСТНИКИ!$A$1:$K$716,3,FALSE)</f>
        <v>#N/A</v>
      </c>
      <c r="C103" s="108" t="e">
        <f>VLOOKUP($F103,УЧАСТНИКИ!$A$1:$K$716,4,FALSE)</f>
        <v>#N/A</v>
      </c>
      <c r="D103" s="230" t="e">
        <f>VLOOKUP($F103,УЧАСТНИКИ!$A$1:$K$716,5,FALSE)</f>
        <v>#N/A</v>
      </c>
      <c r="E103" s="230" t="e">
        <f>VLOOKUP($F103,УЧАСТНИКИ!$A$1:$K$716,11,FALSE)</f>
        <v>#N/A</v>
      </c>
      <c r="F103" s="183"/>
      <c r="G103" s="47"/>
      <c r="H103" s="47"/>
      <c r="I103" s="47"/>
      <c r="J103" s="5"/>
    </row>
    <row r="104" spans="1:12" ht="20.100000000000001" hidden="1" customHeight="1" x14ac:dyDescent="0.2">
      <c r="A104" s="47" t="s">
        <v>20</v>
      </c>
      <c r="B104" s="293" t="e">
        <f>VLOOKUP($F104,УЧАСТНИКИ!$A$1:$K$716,3,FALSE)</f>
        <v>#N/A</v>
      </c>
      <c r="C104" s="108" t="e">
        <f>VLOOKUP($F104,УЧАСТНИКИ!$A$1:$K$716,4,FALSE)</f>
        <v>#N/A</v>
      </c>
      <c r="D104" s="230" t="e">
        <f>VLOOKUP($F104,УЧАСТНИКИ!$A$1:$K$716,5,FALSE)</f>
        <v>#N/A</v>
      </c>
      <c r="E104" s="230" t="e">
        <f>VLOOKUP($F104,УЧАСТНИКИ!$A$1:$K$716,11,FALSE)</f>
        <v>#N/A</v>
      </c>
      <c r="F104" s="183"/>
      <c r="G104" s="47"/>
      <c r="H104" s="47"/>
      <c r="I104" s="47"/>
      <c r="J104" s="5"/>
      <c r="L104" s="2"/>
    </row>
    <row r="105" spans="1:12" ht="20.100000000000001" hidden="1" customHeight="1" x14ac:dyDescent="0.2">
      <c r="A105" s="47" t="s">
        <v>21</v>
      </c>
      <c r="B105" s="293" t="e">
        <f>VLOOKUP($F105,УЧАСТНИКИ!$A$1:$K$716,3,FALSE)</f>
        <v>#N/A</v>
      </c>
      <c r="C105" s="108" t="e">
        <f>VLOOKUP($F105,УЧАСТНИКИ!$A$1:$K$716,4,FALSE)</f>
        <v>#N/A</v>
      </c>
      <c r="D105" s="230" t="e">
        <f>VLOOKUP($F105,УЧАСТНИКИ!$A$1:$K$716,5,FALSE)</f>
        <v>#N/A</v>
      </c>
      <c r="E105" s="230" t="e">
        <f>VLOOKUP($F105,УЧАСТНИКИ!$A$1:$K$716,11,FALSE)</f>
        <v>#N/A</v>
      </c>
      <c r="F105" s="183"/>
      <c r="G105" s="47"/>
      <c r="H105" s="47"/>
      <c r="I105" s="47"/>
      <c r="J105" s="5"/>
    </row>
    <row r="106" spans="1:12" ht="20.100000000000001" hidden="1" customHeight="1" x14ac:dyDescent="0.2">
      <c r="A106" s="28"/>
      <c r="B106" s="31" t="s">
        <v>83</v>
      </c>
      <c r="C106" s="29"/>
      <c r="D106" s="239"/>
      <c r="E106" s="239"/>
      <c r="F106" s="195"/>
      <c r="G106" s="29"/>
      <c r="H106" s="29"/>
      <c r="I106" s="29"/>
      <c r="J106" s="30"/>
    </row>
    <row r="107" spans="1:12" ht="20.100000000000001" hidden="1" customHeight="1" x14ac:dyDescent="0.2">
      <c r="A107" s="47" t="s">
        <v>17</v>
      </c>
      <c r="B107" s="293" t="e">
        <f>VLOOKUP($F107,УЧАСТНИКИ!$A$1:$K$716,3,FALSE)</f>
        <v>#N/A</v>
      </c>
      <c r="C107" s="108" t="e">
        <f>VLOOKUP($F107,УЧАСТНИКИ!$A$1:$K$716,4,FALSE)</f>
        <v>#N/A</v>
      </c>
      <c r="D107" s="230" t="e">
        <f>VLOOKUP($F107,УЧАСТНИКИ!$A$1:$K$716,5,FALSE)</f>
        <v>#N/A</v>
      </c>
      <c r="E107" s="230" t="e">
        <f>VLOOKUP($F107,УЧАСТНИКИ!$A$1:$K$716,11,FALSE)</f>
        <v>#N/A</v>
      </c>
      <c r="F107" s="183"/>
      <c r="G107" s="47"/>
      <c r="H107" s="47"/>
      <c r="I107" s="47"/>
      <c r="J107" s="5"/>
    </row>
    <row r="108" spans="1:12" ht="20.100000000000001" hidden="1" customHeight="1" x14ac:dyDescent="0.2">
      <c r="A108" s="47" t="s">
        <v>18</v>
      </c>
      <c r="B108" s="293" t="e">
        <f>VLOOKUP($F108,УЧАСТНИКИ!$A$1:$K$716,3,FALSE)</f>
        <v>#N/A</v>
      </c>
      <c r="C108" s="108" t="e">
        <f>VLOOKUP($F108,УЧАСТНИКИ!$A$1:$K$716,4,FALSE)</f>
        <v>#N/A</v>
      </c>
      <c r="D108" s="230" t="e">
        <f>VLOOKUP($F108,УЧАСТНИКИ!$A$1:$K$716,5,FALSE)</f>
        <v>#N/A</v>
      </c>
      <c r="E108" s="230" t="e">
        <f>VLOOKUP($F108,УЧАСТНИКИ!$A$1:$K$716,11,FALSE)</f>
        <v>#N/A</v>
      </c>
      <c r="F108" s="183"/>
      <c r="G108" s="47"/>
      <c r="H108" s="47"/>
      <c r="I108" s="47"/>
      <c r="J108" s="5"/>
    </row>
    <row r="109" spans="1:12" ht="20.100000000000001" hidden="1" customHeight="1" x14ac:dyDescent="0.2">
      <c r="A109" s="47" t="s">
        <v>19</v>
      </c>
      <c r="B109" s="293" t="e">
        <f>VLOOKUP($F109,УЧАСТНИКИ!$A$1:$K$716,3,FALSE)</f>
        <v>#N/A</v>
      </c>
      <c r="C109" s="108" t="e">
        <f>VLOOKUP($F109,УЧАСТНИКИ!$A$1:$K$716,4,FALSE)</f>
        <v>#N/A</v>
      </c>
      <c r="D109" s="230" t="e">
        <f>VLOOKUP($F109,УЧАСТНИКИ!$A$1:$K$716,5,FALSE)</f>
        <v>#N/A</v>
      </c>
      <c r="E109" s="230" t="e">
        <f>VLOOKUP($F109,УЧАСТНИКИ!$A$1:$K$716,11,FALSE)</f>
        <v>#N/A</v>
      </c>
      <c r="F109" s="183"/>
      <c r="G109" s="47"/>
      <c r="H109" s="47"/>
      <c r="I109" s="47"/>
      <c r="J109" s="5"/>
    </row>
    <row r="110" spans="1:12" ht="20.100000000000001" hidden="1" customHeight="1" x14ac:dyDescent="0.2">
      <c r="A110" s="47" t="s">
        <v>20</v>
      </c>
      <c r="B110" s="293" t="e">
        <f>VLOOKUP($F110,УЧАСТНИКИ!$A$1:$K$716,3,FALSE)</f>
        <v>#N/A</v>
      </c>
      <c r="C110" s="108" t="e">
        <f>VLOOKUP($F110,УЧАСТНИКИ!$A$1:$K$716,4,FALSE)</f>
        <v>#N/A</v>
      </c>
      <c r="D110" s="230" t="e">
        <f>VLOOKUP($F110,УЧАСТНИКИ!$A$1:$K$716,5,FALSE)</f>
        <v>#N/A</v>
      </c>
      <c r="E110" s="230" t="e">
        <f>VLOOKUP($F110,УЧАСТНИКИ!$A$1:$K$716,11,FALSE)</f>
        <v>#N/A</v>
      </c>
      <c r="F110" s="183"/>
      <c r="G110" s="47" t="s">
        <v>63</v>
      </c>
      <c r="H110" s="47"/>
      <c r="I110" s="47"/>
      <c r="J110" s="5"/>
      <c r="L110" s="2"/>
    </row>
    <row r="111" spans="1:12" ht="20.100000000000001" hidden="1" customHeight="1" x14ac:dyDescent="0.2">
      <c r="A111" s="47" t="s">
        <v>21</v>
      </c>
      <c r="B111" s="293" t="e">
        <f>VLOOKUP($F111,УЧАСТНИКИ!$A$1:$K$716,3,FALSE)</f>
        <v>#N/A</v>
      </c>
      <c r="C111" s="108" t="e">
        <f>VLOOKUP($F111,УЧАСТНИКИ!$A$1:$K$716,4,FALSE)</f>
        <v>#N/A</v>
      </c>
      <c r="D111" s="230" t="e">
        <f>VLOOKUP($F111,УЧАСТНИКИ!$A$1:$K$716,5,FALSE)</f>
        <v>#N/A</v>
      </c>
      <c r="E111" s="230" t="e">
        <f>VLOOKUP($F111,УЧАСТНИКИ!$A$1:$K$716,11,FALSE)</f>
        <v>#N/A</v>
      </c>
      <c r="F111" s="192"/>
      <c r="G111" s="47"/>
      <c r="H111" s="47"/>
      <c r="I111" s="47"/>
      <c r="J111" s="5"/>
    </row>
    <row r="112" spans="1:12" ht="20.100000000000001" hidden="1" customHeight="1" x14ac:dyDescent="0.2">
      <c r="A112" s="28"/>
      <c r="B112" s="31" t="s">
        <v>84</v>
      </c>
      <c r="C112" s="29"/>
      <c r="D112" s="239"/>
      <c r="E112" s="239"/>
      <c r="F112" s="195"/>
      <c r="G112" s="29"/>
      <c r="H112" s="29"/>
      <c r="I112" s="29"/>
      <c r="J112" s="30"/>
    </row>
    <row r="113" spans="1:12" ht="20.100000000000001" hidden="1" customHeight="1" x14ac:dyDescent="0.2">
      <c r="A113" s="47" t="s">
        <v>17</v>
      </c>
      <c r="B113" s="293"/>
      <c r="C113" s="108"/>
      <c r="D113" s="230"/>
      <c r="E113" s="230"/>
      <c r="F113" s="183"/>
      <c r="G113" s="47"/>
      <c r="H113" s="47"/>
      <c r="I113" s="47"/>
      <c r="J113" s="5"/>
    </row>
    <row r="114" spans="1:12" ht="20.100000000000001" hidden="1" customHeight="1" x14ac:dyDescent="0.2">
      <c r="A114" s="47" t="s">
        <v>18</v>
      </c>
      <c r="B114" s="293" t="e">
        <f>VLOOKUP($F114,УЧАСТНИКИ!$A$1:$K$716,3,FALSE)</f>
        <v>#N/A</v>
      </c>
      <c r="C114" s="108" t="e">
        <f>VLOOKUP($F114,УЧАСТНИКИ!$A$1:$K$716,4,FALSE)</f>
        <v>#N/A</v>
      </c>
      <c r="D114" s="230" t="e">
        <f>VLOOKUP($F114,УЧАСТНИКИ!$A$1:$K$716,5,FALSE)</f>
        <v>#N/A</v>
      </c>
      <c r="E114" s="230" t="e">
        <f>VLOOKUP($F114,УЧАСТНИКИ!$A$1:$K$716,11,FALSE)</f>
        <v>#N/A</v>
      </c>
      <c r="F114" s="183"/>
      <c r="G114" s="47"/>
      <c r="H114" s="47"/>
      <c r="I114" s="47"/>
      <c r="J114" s="5"/>
    </row>
    <row r="115" spans="1:12" ht="20.100000000000001" hidden="1" customHeight="1" x14ac:dyDescent="0.2">
      <c r="A115" s="47" t="s">
        <v>19</v>
      </c>
      <c r="B115" s="293" t="e">
        <f>VLOOKUP($F115,УЧАСТНИКИ!$A$1:$K$716,3,FALSE)</f>
        <v>#N/A</v>
      </c>
      <c r="C115" s="108" t="e">
        <f>VLOOKUP($F115,УЧАСТНИКИ!$A$1:$K$716,4,FALSE)</f>
        <v>#N/A</v>
      </c>
      <c r="D115" s="230" t="e">
        <f>VLOOKUP($F115,УЧАСТНИКИ!$A$1:$K$716,5,FALSE)</f>
        <v>#N/A</v>
      </c>
      <c r="E115" s="230" t="e">
        <f>VLOOKUP($F115,УЧАСТНИКИ!$A$1:$K$716,11,FALSE)</f>
        <v>#N/A</v>
      </c>
      <c r="F115" s="183"/>
      <c r="G115" s="47"/>
      <c r="H115" s="47"/>
      <c r="I115" s="47"/>
      <c r="J115" s="5"/>
    </row>
    <row r="116" spans="1:12" ht="20.100000000000001" hidden="1" customHeight="1" x14ac:dyDescent="0.2">
      <c r="A116" s="47" t="s">
        <v>20</v>
      </c>
      <c r="B116" s="293" t="e">
        <f>VLOOKUP($F116,УЧАСТНИКИ!$A$1:$K$716,3,FALSE)</f>
        <v>#N/A</v>
      </c>
      <c r="C116" s="108" t="e">
        <f>VLOOKUP($F116,УЧАСТНИКИ!$A$1:$K$716,4,FALSE)</f>
        <v>#N/A</v>
      </c>
      <c r="D116" s="230" t="e">
        <f>VLOOKUP($F116,УЧАСТНИКИ!$A$1:$K$716,5,FALSE)</f>
        <v>#N/A</v>
      </c>
      <c r="E116" s="230" t="e">
        <f>VLOOKUP($F116,УЧАСТНИКИ!$A$1:$K$716,11,FALSE)</f>
        <v>#N/A</v>
      </c>
      <c r="F116" s="183"/>
      <c r="G116" s="47" t="s">
        <v>63</v>
      </c>
      <c r="H116" s="47"/>
      <c r="I116" s="47"/>
      <c r="J116" s="5"/>
      <c r="L116" s="2"/>
    </row>
    <row r="117" spans="1:12" ht="20.100000000000001" hidden="1" customHeight="1" x14ac:dyDescent="0.2">
      <c r="A117" s="47" t="s">
        <v>21</v>
      </c>
      <c r="B117" s="293"/>
      <c r="C117" s="108"/>
      <c r="D117" s="230"/>
      <c r="E117" s="230"/>
      <c r="F117" s="192"/>
      <c r="G117" s="47"/>
      <c r="H117" s="47"/>
      <c r="I117" s="47"/>
      <c r="J117" s="5"/>
    </row>
    <row r="119" spans="1:12" ht="15.75" x14ac:dyDescent="0.25">
      <c r="A119" s="46" t="s">
        <v>40</v>
      </c>
      <c r="B119" s="1"/>
    </row>
    <row r="120" spans="1:12" ht="15.75" x14ac:dyDescent="0.25">
      <c r="A120" s="46" t="s">
        <v>33</v>
      </c>
    </row>
    <row r="121" spans="1:12" ht="15.75" x14ac:dyDescent="0.25">
      <c r="A121" s="46" t="s">
        <v>35</v>
      </c>
      <c r="B121" s="46"/>
    </row>
    <row r="122" spans="1:12" ht="15.75" x14ac:dyDescent="0.25">
      <c r="A122" s="433" t="s">
        <v>34</v>
      </c>
      <c r="B122" s="433"/>
    </row>
  </sheetData>
  <autoFilter ref="A8:M105">
    <filterColumn colId="1" showButton="0"/>
  </autoFilter>
  <sortState ref="B71:F72">
    <sortCondition ref="F71"/>
  </sortState>
  <mergeCells count="8">
    <mergeCell ref="A122:B122"/>
    <mergeCell ref="A1:J1"/>
    <mergeCell ref="A2:J2"/>
    <mergeCell ref="A4:B4"/>
    <mergeCell ref="A5:B5"/>
    <mergeCell ref="B8:C8"/>
    <mergeCell ref="A3:H3"/>
    <mergeCell ref="B69:C69"/>
  </mergeCells>
  <printOptions horizontalCentered="1"/>
  <pageMargins left="0.35433070866141736" right="0.35433070866141736" top="0.47244094488188981" bottom="0.27559055118110237" header="0.27559055118110237" footer="0.19685039370078741"/>
  <pageSetup paperSize="9" scale="82" fitToHeight="15" orientation="portrait" r:id="rId1"/>
  <headerFooter alignWithMargins="0"/>
  <rowBreaks count="1" manualBreakCount="1">
    <brk id="9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48</vt:i4>
      </vt:variant>
      <vt:variant>
        <vt:lpstr>Именованные диапазоны</vt:lpstr>
      </vt:variant>
      <vt:variant>
        <vt:i4>108</vt:i4>
      </vt:variant>
    </vt:vector>
  </HeadingPairs>
  <TitlesOfParts>
    <vt:vector size="156" baseType="lpstr">
      <vt:lpstr>1</vt:lpstr>
      <vt:lpstr>УЧАСТНИКИ</vt:lpstr>
      <vt:lpstr>100М</vt:lpstr>
      <vt:lpstr>100м Ф</vt:lpstr>
      <vt:lpstr>И 100</vt:lpstr>
      <vt:lpstr>110 СБ</vt:lpstr>
      <vt:lpstr>110 СБ Ф</vt:lpstr>
      <vt:lpstr>И 110 СБ</vt:lpstr>
      <vt:lpstr>200м</vt:lpstr>
      <vt:lpstr>200м (2)</vt:lpstr>
      <vt:lpstr>200М Ф</vt:lpstr>
      <vt:lpstr>И 200м</vt:lpstr>
      <vt:lpstr>400м</vt:lpstr>
      <vt:lpstr>И 400</vt:lpstr>
      <vt:lpstr>400 СБ</vt:lpstr>
      <vt:lpstr>И 400СБ</vt:lpstr>
      <vt:lpstr>800м</vt:lpstr>
      <vt:lpstr>И 800М</vt:lpstr>
      <vt:lpstr>1500 М</vt:lpstr>
      <vt:lpstr>И 1500М</vt:lpstr>
      <vt:lpstr>3000 М</vt:lpstr>
      <vt:lpstr>И 3000</vt:lpstr>
      <vt:lpstr>5000 М</vt:lpstr>
      <vt:lpstr>И 5000</vt:lpstr>
      <vt:lpstr>4х100</vt:lpstr>
      <vt:lpstr>И 4х100</vt:lpstr>
      <vt:lpstr>4х400</vt:lpstr>
      <vt:lpstr>И 4х400</vt:lpstr>
      <vt:lpstr>3000 СП</vt:lpstr>
      <vt:lpstr>И 3000 СП</vt:lpstr>
      <vt:lpstr>ДЛИНА</vt:lpstr>
      <vt:lpstr>ПРИЗЕРЫ</vt:lpstr>
      <vt:lpstr>ДЛИНА И</vt:lpstr>
      <vt:lpstr>ВЫСОТА</vt:lpstr>
      <vt:lpstr>ВЫСОТА И</vt:lpstr>
      <vt:lpstr>ШЕСТ</vt:lpstr>
      <vt:lpstr>ШЕСТ И</vt:lpstr>
      <vt:lpstr>ТРОЙНОЙ</vt:lpstr>
      <vt:lpstr>ТРОЙНОЙ И</vt:lpstr>
      <vt:lpstr>КОПЬЕ</vt:lpstr>
      <vt:lpstr>КОПЬЕ И</vt:lpstr>
      <vt:lpstr>ДИСК</vt:lpstr>
      <vt:lpstr>ДИСК И</vt:lpstr>
      <vt:lpstr>МОЛОТ</vt:lpstr>
      <vt:lpstr>МОЛОТ И</vt:lpstr>
      <vt:lpstr>ЯДРО</vt:lpstr>
      <vt:lpstr>ЯДРО И</vt:lpstr>
      <vt:lpstr>10-борье И</vt:lpstr>
      <vt:lpstr>d_1</vt:lpstr>
      <vt:lpstr>d_2</vt:lpstr>
      <vt:lpstr>d_3</vt:lpstr>
      <vt:lpstr>d_4</vt:lpstr>
      <vt:lpstr>d_5</vt:lpstr>
      <vt:lpstr>d_6</vt:lpstr>
      <vt:lpstr>d_7</vt:lpstr>
      <vt:lpstr>d_8</vt:lpstr>
      <vt:lpstr>date_1</vt:lpstr>
      <vt:lpstr>Name_1</vt:lpstr>
      <vt:lpstr>Name_10</vt:lpstr>
      <vt:lpstr>Name_2</vt:lpstr>
      <vt:lpstr>Name_3</vt:lpstr>
      <vt:lpstr>Name_4</vt:lpstr>
      <vt:lpstr>Name_5</vt:lpstr>
      <vt:lpstr>Name_6</vt:lpstr>
      <vt:lpstr>Name_7</vt:lpstr>
      <vt:lpstr>Name_8</vt:lpstr>
      <vt:lpstr>Name_9</vt:lpstr>
      <vt:lpstr>Tit_1</vt:lpstr>
      <vt:lpstr>'100М'!Заголовки_для_печати</vt:lpstr>
      <vt:lpstr>'110 СБ'!Заголовки_для_печати</vt:lpstr>
      <vt:lpstr>'1500 М'!Заголовки_для_печати</vt:lpstr>
      <vt:lpstr>'200м'!Заголовки_для_печати</vt:lpstr>
      <vt:lpstr>'200м (2)'!Заголовки_для_печати</vt:lpstr>
      <vt:lpstr>'3000 М'!Заголовки_для_печати</vt:lpstr>
      <vt:lpstr>'3000 СП'!Заголовки_для_печати</vt:lpstr>
      <vt:lpstr>'400 СБ'!Заголовки_для_печати</vt:lpstr>
      <vt:lpstr>'400м'!Заголовки_для_печати</vt:lpstr>
      <vt:lpstr>'4х100'!Заголовки_для_печати</vt:lpstr>
      <vt:lpstr>'4х400'!Заголовки_для_печати</vt:lpstr>
      <vt:lpstr>'5000 М'!Заголовки_для_печати</vt:lpstr>
      <vt:lpstr>'800м'!Заголовки_для_печати</vt:lpstr>
      <vt:lpstr>ВЫСОТА!Заголовки_для_печати</vt:lpstr>
      <vt:lpstr>'ВЫСОТА И'!Заголовки_для_печати</vt:lpstr>
      <vt:lpstr>ДИСК!Заголовки_для_печати</vt:lpstr>
      <vt:lpstr>'ДИСК И'!Заголовки_для_печати</vt:lpstr>
      <vt:lpstr>ДЛИНА!Заголовки_для_печати</vt:lpstr>
      <vt:lpstr>'ДЛИНА И'!Заголовки_для_печати</vt:lpstr>
      <vt:lpstr>'И 100'!Заголовки_для_печати</vt:lpstr>
      <vt:lpstr>'И 110 СБ'!Заголовки_для_печати</vt:lpstr>
      <vt:lpstr>'И 1500М'!Заголовки_для_печати</vt:lpstr>
      <vt:lpstr>'И 200м'!Заголовки_для_печати</vt:lpstr>
      <vt:lpstr>'И 3000'!Заголовки_для_печати</vt:lpstr>
      <vt:lpstr>'И 3000 СП'!Заголовки_для_печати</vt:lpstr>
      <vt:lpstr>'И 400'!Заголовки_для_печати</vt:lpstr>
      <vt:lpstr>'И 400СБ'!Заголовки_для_печати</vt:lpstr>
      <vt:lpstr>'И 4х100'!Заголовки_для_печати</vt:lpstr>
      <vt:lpstr>'И 4х400'!Заголовки_для_печати</vt:lpstr>
      <vt:lpstr>'И 5000'!Заголовки_для_печати</vt:lpstr>
      <vt:lpstr>'И 800М'!Заголовки_для_печати</vt:lpstr>
      <vt:lpstr>КОПЬЕ!Заголовки_для_печати</vt:lpstr>
      <vt:lpstr>'КОПЬЕ И'!Заголовки_для_печати</vt:lpstr>
      <vt:lpstr>МОЛОТ!Заголовки_для_печати</vt:lpstr>
      <vt:lpstr>'МОЛОТ И'!Заголовки_для_печати</vt:lpstr>
      <vt:lpstr>ПРИЗЕРЫ!Заголовки_для_печати</vt:lpstr>
      <vt:lpstr>ТРОЙНОЙ!Заголовки_для_печати</vt:lpstr>
      <vt:lpstr>'ТРОЙНОЙ И'!Заголовки_для_печати</vt:lpstr>
      <vt:lpstr>ШЕСТ!Заголовки_для_печати</vt:lpstr>
      <vt:lpstr>'ШЕСТ И'!Заголовки_для_печати</vt:lpstr>
      <vt:lpstr>ЯДРО!Заголовки_для_печати</vt:lpstr>
      <vt:lpstr>'ЯДРО И'!Заголовки_для_печати</vt:lpstr>
      <vt:lpstr>'100М'!Область_печати</vt:lpstr>
      <vt:lpstr>'100м Ф'!Область_печати</vt:lpstr>
      <vt:lpstr>'110 СБ'!Область_печати</vt:lpstr>
      <vt:lpstr>'110 СБ Ф'!Область_печати</vt:lpstr>
      <vt:lpstr>'1500 М'!Область_печати</vt:lpstr>
      <vt:lpstr>'200м'!Область_печати</vt:lpstr>
      <vt:lpstr>'200м (2)'!Область_печати</vt:lpstr>
      <vt:lpstr>'200М Ф'!Область_печати</vt:lpstr>
      <vt:lpstr>'3000 М'!Область_печати</vt:lpstr>
      <vt:lpstr>'3000 СП'!Область_печати</vt:lpstr>
      <vt:lpstr>'400 СБ'!Область_печати</vt:lpstr>
      <vt:lpstr>'400м'!Область_печати</vt:lpstr>
      <vt:lpstr>'4х100'!Область_печати</vt:lpstr>
      <vt:lpstr>'4х400'!Область_печати</vt:lpstr>
      <vt:lpstr>'5000 М'!Область_печати</vt:lpstr>
      <vt:lpstr>'800м'!Область_печати</vt:lpstr>
      <vt:lpstr>ВЫСОТА!Область_печати</vt:lpstr>
      <vt:lpstr>'ВЫСОТА И'!Область_печати</vt:lpstr>
      <vt:lpstr>ДИСК!Область_печати</vt:lpstr>
      <vt:lpstr>'ДИСК И'!Область_печати</vt:lpstr>
      <vt:lpstr>ДЛИНА!Область_печати</vt:lpstr>
      <vt:lpstr>'ДЛИНА И'!Область_печати</vt:lpstr>
      <vt:lpstr>'И 100'!Область_печати</vt:lpstr>
      <vt:lpstr>'И 110 СБ'!Область_печати</vt:lpstr>
      <vt:lpstr>'И 1500М'!Область_печати</vt:lpstr>
      <vt:lpstr>'И 200м'!Область_печати</vt:lpstr>
      <vt:lpstr>'И 3000'!Область_печати</vt:lpstr>
      <vt:lpstr>'И 3000 СП'!Область_печати</vt:lpstr>
      <vt:lpstr>'И 400'!Область_печати</vt:lpstr>
      <vt:lpstr>'И 400СБ'!Область_печати</vt:lpstr>
      <vt:lpstr>'И 4х100'!Область_печати</vt:lpstr>
      <vt:lpstr>'И 4х400'!Область_печати</vt:lpstr>
      <vt:lpstr>'И 5000'!Область_печати</vt:lpstr>
      <vt:lpstr>'И 800М'!Область_печати</vt:lpstr>
      <vt:lpstr>КОПЬЕ!Область_печати</vt:lpstr>
      <vt:lpstr>'КОПЬЕ И'!Область_печати</vt:lpstr>
      <vt:lpstr>МОЛОТ!Область_печати</vt:lpstr>
      <vt:lpstr>'МОЛОТ И'!Область_печати</vt:lpstr>
      <vt:lpstr>ПРИЗЕРЫ!Область_печати</vt:lpstr>
      <vt:lpstr>ТРОЙНОЙ!Область_печати</vt:lpstr>
      <vt:lpstr>'ТРОЙНОЙ И'!Область_печати</vt:lpstr>
      <vt:lpstr>УЧАСТНИКИ!Область_печати</vt:lpstr>
      <vt:lpstr>ШЕСТ!Область_печати</vt:lpstr>
      <vt:lpstr>'ШЕСТ И'!Область_печати</vt:lpstr>
      <vt:lpstr>ЯДРО!Область_печати</vt:lpstr>
      <vt:lpstr>'ЯДРО И'!Область_печати</vt:lpstr>
    </vt:vector>
  </TitlesOfParts>
  <Company>Lamers CREW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VoVaN</dc:creator>
  <cp:lastModifiedBy>Admin</cp:lastModifiedBy>
  <cp:lastPrinted>2017-07-07T10:25:42Z</cp:lastPrinted>
  <dcterms:created xsi:type="dcterms:W3CDTF">2004-05-24T08:29:48Z</dcterms:created>
  <dcterms:modified xsi:type="dcterms:W3CDTF">2017-07-10T06:12:02Z</dcterms:modified>
</cp:coreProperties>
</file>